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DTT\AdmMarches-Achats-Facturation\Founitures &amp; Services\0-Achat GHT 44\2-Procédures Exploitation\2025\AOO Entretien Espaces Verts, cantonnerie, voirie, élagage\DCE\Retour BM 200625\"/>
    </mc:Choice>
  </mc:AlternateContent>
  <bookViews>
    <workbookView xWindow="0" yWindow="0" windowWidth="28800" windowHeight="11700" tabRatio="1000" activeTab="10"/>
  </bookViews>
  <sheets>
    <sheet name="La Seilleraye" sheetId="16" r:id="rId1"/>
    <sheet name="Bellier" sheetId="14" r:id="rId2"/>
    <sheet name="Beauséjour" sheetId="9" r:id="rId3"/>
    <sheet name="HJ Schuman" sheetId="18" r:id="rId4"/>
    <sheet name="HJ St-Aignan" sheetId="3" r:id="rId5"/>
    <sheet name="CSA Bouillé" sheetId="4" r:id="rId6"/>
    <sheet name="SMPIJ Haute Roche" sheetId="5" r:id="rId7"/>
    <sheet name="CPJE Douet Garnier" sheetId="6" r:id="rId8"/>
    <sheet name="Martiens" sheetId="10" r:id="rId9"/>
    <sheet name="Jacques CARTIER" sheetId="22" r:id="rId10"/>
    <sheet name="Prestations exceptionnelles" sheetId="21" r:id="rId11"/>
    <sheet name="bilan" sheetId="20" state="hidden" r:id="rId12"/>
  </sheets>
  <definedNames>
    <definedName name="_xlnm.Print_Area" localSheetId="2">Beauséjour!$B$1:$H$20</definedName>
    <definedName name="_xlnm.Print_Area" localSheetId="1">Bellier!$B$1:$H$27</definedName>
    <definedName name="_xlnm.Print_Area" localSheetId="7">'CPJE Douet Garnier'!$A$1:$H$20</definedName>
    <definedName name="_xlnm.Print_Area" localSheetId="5">'CSA Bouillé'!$B$1:$H$16</definedName>
    <definedName name="_xlnm.Print_Area" localSheetId="3">'HJ Schuman'!$A$1:$H$22</definedName>
    <definedName name="_xlnm.Print_Area" localSheetId="4">'HJ St-Aignan'!$B$1:$H$19</definedName>
    <definedName name="_xlnm.Print_Area" localSheetId="0">'La Seilleraye'!$B$1:$H$23</definedName>
    <definedName name="_xlnm.Print_Area" localSheetId="8">Martiens!$B$2:$H$16</definedName>
    <definedName name="_xlnm.Print_Area" localSheetId="10">'Prestations exceptionnelles'!$B$1:$F$67</definedName>
    <definedName name="_xlnm.Print_Area" localSheetId="6">'SMPIJ Haute Roche'!$A$1:$H$22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2" l="1"/>
  <c r="H15" i="10"/>
  <c r="H19" i="6"/>
  <c r="H21" i="5"/>
  <c r="H15" i="4"/>
  <c r="H17" i="3"/>
  <c r="H20" i="18"/>
  <c r="H19" i="9"/>
  <c r="H25" i="14"/>
  <c r="H23" i="16"/>
  <c r="G20" i="22" l="1"/>
  <c r="F12" i="10"/>
  <c r="H12" i="10" s="1"/>
  <c r="E16" i="6"/>
  <c r="E18" i="5"/>
  <c r="E12" i="4"/>
  <c r="E14" i="3"/>
  <c r="E17" i="18"/>
  <c r="E16" i="9"/>
  <c r="E19" i="14"/>
  <c r="E20" i="16" l="1"/>
  <c r="F16" i="16" l="1"/>
  <c r="H16" i="16" s="1"/>
  <c r="F16" i="22" l="1"/>
  <c r="H16" i="22" s="1"/>
  <c r="F19" i="14"/>
  <c r="H19" i="14" s="1"/>
  <c r="F20" i="16"/>
  <c r="H20" i="16" s="1"/>
  <c r="F17" i="18"/>
  <c r="H17" i="18" s="1"/>
  <c r="G21" i="14"/>
  <c r="F18" i="22"/>
  <c r="H18" i="22" s="1"/>
  <c r="F20" i="22"/>
  <c r="H20" i="22" l="1"/>
  <c r="E17" i="14"/>
  <c r="G22" i="16"/>
  <c r="F14" i="10" l="1"/>
  <c r="H14" i="10" l="1"/>
  <c r="F16" i="9"/>
  <c r="H16" i="9" s="1"/>
  <c r="F18" i="9"/>
  <c r="G18" i="9"/>
  <c r="F13" i="9"/>
  <c r="H13" i="9" s="1"/>
  <c r="F14" i="6"/>
  <c r="H14" i="6" s="1"/>
  <c r="G18" i="6"/>
  <c r="F16" i="6"/>
  <c r="H16" i="6" s="1"/>
  <c r="F12" i="5"/>
  <c r="H12" i="5" s="1"/>
  <c r="F18" i="5"/>
  <c r="H18" i="5" s="1"/>
  <c r="F20" i="5"/>
  <c r="G20" i="5"/>
  <c r="F12" i="3"/>
  <c r="H12" i="3" s="1"/>
  <c r="F14" i="3"/>
  <c r="H14" i="3" s="1"/>
  <c r="F12" i="4"/>
  <c r="H12" i="4" s="1"/>
  <c r="F10" i="4"/>
  <c r="H10" i="4" s="1"/>
  <c r="G14" i="4"/>
  <c r="G16" i="3"/>
  <c r="F12" i="18"/>
  <c r="G19" i="18"/>
  <c r="F14" i="18"/>
  <c r="H20" i="5" l="1"/>
  <c r="H18" i="9"/>
  <c r="H12" i="18"/>
  <c r="H14" i="18"/>
  <c r="F12" i="22" l="1"/>
  <c r="H12" i="22" s="1"/>
  <c r="F15" i="22"/>
  <c r="H15" i="22" s="1"/>
  <c r="F14" i="22"/>
  <c r="H14" i="22" s="1"/>
  <c r="F10" i="22"/>
  <c r="H10" i="22" s="1"/>
  <c r="F9" i="22"/>
  <c r="H9" i="22" s="1"/>
  <c r="F10" i="18" l="1"/>
  <c r="H10" i="18" s="1"/>
  <c r="F9" i="18"/>
  <c r="H9" i="18" s="1"/>
  <c r="E9" i="14" l="1"/>
  <c r="F9" i="14" s="1"/>
  <c r="F13" i="16" l="1"/>
  <c r="F12" i="16"/>
  <c r="E9" i="16"/>
  <c r="H13" i="16" l="1"/>
  <c r="H12" i="16"/>
  <c r="E15" i="14"/>
  <c r="E14" i="14"/>
  <c r="E16" i="14"/>
  <c r="F15" i="18" l="1"/>
  <c r="F19" i="18"/>
  <c r="F9" i="3"/>
  <c r="F16" i="3"/>
  <c r="H16" i="3" l="1"/>
  <c r="F14" i="4"/>
  <c r="H14" i="4" l="1"/>
  <c r="F15" i="16" l="1"/>
  <c r="F18" i="16"/>
  <c r="F17" i="16"/>
  <c r="F9" i="16"/>
  <c r="F24" i="14"/>
  <c r="F23" i="14"/>
  <c r="F17" i="14"/>
  <c r="F15" i="14"/>
  <c r="F14" i="14"/>
  <c r="F16" i="14"/>
  <c r="F9" i="10" l="1"/>
  <c r="F14" i="9"/>
  <c r="F12" i="9"/>
  <c r="F9" i="9"/>
  <c r="F13" i="6"/>
  <c r="F12" i="6"/>
  <c r="F9" i="6"/>
  <c r="F16" i="5"/>
  <c r="F14" i="5"/>
  <c r="F15" i="5"/>
  <c r="F9" i="5"/>
  <c r="F9" i="4"/>
  <c r="F22" i="16"/>
  <c r="H15" i="16"/>
  <c r="H18" i="16"/>
  <c r="H17" i="16"/>
  <c r="F10" i="16"/>
  <c r="H9" i="16"/>
  <c r="H24" i="14"/>
  <c r="H23" i="14"/>
  <c r="F21" i="14"/>
  <c r="H17" i="14"/>
  <c r="H15" i="14"/>
  <c r="H14" i="14"/>
  <c r="H16" i="14"/>
  <c r="F12" i="14"/>
  <c r="F10" i="14"/>
  <c r="H9" i="14"/>
  <c r="F10" i="10"/>
  <c r="F10" i="9"/>
  <c r="F18" i="6"/>
  <c r="F10" i="6"/>
  <c r="F10" i="5"/>
  <c r="F10" i="3"/>
  <c r="H9" i="3"/>
  <c r="H19" i="18"/>
  <c r="H15" i="18"/>
  <c r="H13" i="6" l="1"/>
  <c r="H14" i="9"/>
  <c r="H9" i="4"/>
  <c r="H9" i="5"/>
  <c r="H9" i="6"/>
  <c r="H12" i="6"/>
  <c r="H14" i="5"/>
  <c r="H16" i="5"/>
  <c r="H10" i="3"/>
  <c r="H10" i="5"/>
  <c r="H9" i="9"/>
  <c r="H10" i="9"/>
  <c r="H12" i="9"/>
  <c r="H18" i="6"/>
  <c r="H15" i="5"/>
  <c r="H10" i="6"/>
  <c r="H10" i="10"/>
  <c r="H9" i="10"/>
  <c r="H10" i="14"/>
  <c r="H12" i="14"/>
  <c r="H21" i="14"/>
  <c r="H10" i="16"/>
  <c r="H22" i="16"/>
  <c r="C7" i="20" l="1"/>
  <c r="D7" i="20" s="1"/>
  <c r="C6" i="20"/>
  <c r="D6" i="20" s="1"/>
  <c r="C8" i="20" l="1"/>
  <c r="D8" i="20" s="1"/>
</calcChain>
</file>

<file path=xl/sharedStrings.xml><?xml version="1.0" encoding="utf-8"?>
<sst xmlns="http://schemas.openxmlformats.org/spreadsheetml/2006/main" count="423" uniqueCount="101">
  <si>
    <t>Libellé</t>
  </si>
  <si>
    <t>Unité</t>
  </si>
  <si>
    <t>Prix unitaire HT (€/unité)</t>
  </si>
  <si>
    <t>Nombre d'unités</t>
  </si>
  <si>
    <t>Prix HT (€)</t>
  </si>
  <si>
    <t>Fréquence annuelle</t>
  </si>
  <si>
    <t>Prix total annuel HT (€)</t>
  </si>
  <si>
    <t>ml</t>
  </si>
  <si>
    <t>Tonte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</si>
  <si>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</si>
  <si>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</si>
  <si>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t>Fauchage</t>
  </si>
  <si>
    <t>u</t>
  </si>
  <si>
    <t>Entretien plantes grimpantes</t>
  </si>
  <si>
    <t>m²</t>
  </si>
  <si>
    <t>Hôpital de jour "Le Pont du Cens"
240 bd Robert Schuman
44093 Nantes Cedex 1</t>
  </si>
  <si>
    <t>Hôpital de jour "An Treiz"
33 bd Saint-Aignan
44100 Nantes</t>
  </si>
  <si>
    <t>Centre de soins ambulatoires en addictologie
9 bis rue Bouillé
44093 Nantes Cedex 1</t>
  </si>
  <si>
    <t>Centre psychothérapique pour jeunes enfants
11 - 13 rue du Douet Garnier
44000 Nantes</t>
  </si>
  <si>
    <t>EHPAD Beauséjour
12 rue de la Patouillerie
44093 Nantes Cedex 1</t>
  </si>
  <si>
    <t>Crèche Les Petits Martiens
43 rue Fouré
44000 Nantes</t>
  </si>
  <si>
    <t>Hôpital Bellier
41 rue Curie
44000 Nantes</t>
  </si>
  <si>
    <t>Hôpital La Seilleraye
Impasse Seilleraye
44470 Carquefou</t>
  </si>
  <si>
    <t>Service médico-psychologique infanto-juvénile
7 rue Haute Roche
44093 Nantes</t>
  </si>
  <si>
    <t>Tonte mulching ( &lt; 200 m² )</t>
  </si>
  <si>
    <t>Tonte mulching ( &gt; 200 m² &lt; 500 m² )</t>
  </si>
  <si>
    <t>Tonte mulching ( &gt; 500 m² &lt; 1000 m² )</t>
  </si>
  <si>
    <t>Tonte mulching ( &gt; 1000 m² &lt; 2500 m² )</t>
  </si>
  <si>
    <t>Tonte mulching ( &gt; 2500 m² &lt; 5000 m² )</t>
  </si>
  <si>
    <t>Entretien d'arbustes en haie &lt; 1m - 3 faces</t>
  </si>
  <si>
    <t>Entretien d'arbustes en haie &gt; 1m &lt; 1,5m - 3 faces</t>
  </si>
  <si>
    <t>Entretien d'arbustes en haie &gt; 1,5m &lt; 2m - 3 faces</t>
  </si>
  <si>
    <t>Entretien d'arbustes en haie &gt; 2m &lt; 3 m - 3 faces</t>
  </si>
  <si>
    <t>Entretien d'arbustes en haie &gt; 3m - 3 faces</t>
  </si>
  <si>
    <t>Entretien d'arbustes en haie &lt; 1m - 2 faces</t>
  </si>
  <si>
    <t>Entretien d'arbustes en haie &gt; 1,5m &lt; 2m - 2 faces</t>
  </si>
  <si>
    <t>Entretien d'arbustes en haie &gt; 2m &lt; 3m - 2 faces</t>
  </si>
  <si>
    <t>Entretien d'arbustes en haie &gt; 3m - 2 faces</t>
  </si>
  <si>
    <t>Entretien des massifs d'arbustes</t>
  </si>
  <si>
    <t>Entretien toiture végétalisée type extensive</t>
  </si>
  <si>
    <t>PU HT (€/unité) prestations exceptionnelles</t>
  </si>
  <si>
    <t>passage</t>
  </si>
  <si>
    <t>PRESTATIONS EXCEPTIONNELLES</t>
  </si>
  <si>
    <t>idverde</t>
  </si>
  <si>
    <t>€ HT/an</t>
  </si>
  <si>
    <t>verde terra</t>
  </si>
  <si>
    <t xml:space="preserve">total </t>
  </si>
  <si>
    <t>€ TTC/an</t>
  </si>
  <si>
    <t>PRESTATIONS ANNUELLES</t>
  </si>
  <si>
    <r>
      <rPr>
        <b/>
        <sz val="12"/>
        <color theme="1"/>
        <rFont val="Calibri"/>
        <family val="2"/>
        <scheme val="minor"/>
      </rPr>
      <t>BPU du marché "Entretien des espaces verts et des voiries du CHU de Nantes"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Entretien des espaces verts du CHU de Nantes</t>
    </r>
  </si>
  <si>
    <t>TOTAL PRESTATIONS ANNUELLES</t>
  </si>
  <si>
    <t xml:space="preserve">TOUS SITES </t>
  </si>
  <si>
    <t>Tonte avec ramassage ( &gt; 200 m² &lt; 500 m² )</t>
  </si>
  <si>
    <t>Tonte avec ramassage ( &gt; 500 m² &lt; 1000 m² )</t>
  </si>
  <si>
    <t>Tonte avec ramassage ( &lt; 200 m² )</t>
  </si>
  <si>
    <t>Tonte avec ramassage ( &gt; 1000 m² &lt; 2500 m² )</t>
  </si>
  <si>
    <t xml:space="preserve">Hôpital de jour Jacques CARTIER                                                                                                                                                                                                                                                                 6 avenue Jacques Cartier                                                                                                                                                                                                                                                                       44800 Saint Herblain 
</t>
  </si>
  <si>
    <t>Ramassage des feuilles, des aiguilles de conifères et des marrons</t>
  </si>
  <si>
    <t>Entretien et taille des végétaux</t>
  </si>
  <si>
    <t xml:space="preserve">Ramassage des feuilles, des aiguilles de conifères et des marrons sur l'ensemble du site </t>
  </si>
  <si>
    <t>Désherbage/démoussage manuel et/ou mécanique</t>
  </si>
  <si>
    <t>Massifs d’arbustes, de vivaces et de rosiers</t>
  </si>
  <si>
    <t>Désherbage et démoussage des surfaces minérales</t>
  </si>
  <si>
    <t xml:space="preserve">Ramassage des feuilles, des aiguilles de conifères et des marrons sur les surfaces non autorisées aux véhicules roulants ( 2 roues, voitures, camions, … ) </t>
  </si>
  <si>
    <t>Fauchage tondo-broyeur ( &lt; 500 m² )</t>
  </si>
  <si>
    <t>Entretien des patios et des toitures terrasses</t>
  </si>
  <si>
    <t>Tonte avec ramassage ( &gt; 2500 m² &lt; 5000 m² )</t>
  </si>
  <si>
    <t xml:space="preserve">Entretien d'arbustes en haie &gt; 1m &lt; 1,5m - 2 faces </t>
  </si>
  <si>
    <t>Tonte avec ramassage ( &gt; 5000 m² &lt; 7500 m² )</t>
  </si>
  <si>
    <t>Tonte avec ramassage ( &gt; 10 000 m² )</t>
  </si>
  <si>
    <t>Tonte avec ramassage ( &gt; 7500 m² &lt; 10 000 m² )</t>
  </si>
  <si>
    <t>Tonte mulching ( &gt; 10000 m² )</t>
  </si>
  <si>
    <t>Tonte mulching ( &gt; 5000 m² &lt; 7500 m² )</t>
  </si>
  <si>
    <t>Tonte mulching ( &gt; 7500 m² &lt; 10000 m² )</t>
  </si>
  <si>
    <t>Fauchage tondo-broyeur ( &gt; 500 m² &lt; 1000m² )</t>
  </si>
  <si>
    <t>Fauchage tondo-broyeur ( &gt; 1000 m² &lt; 2500m² )</t>
  </si>
  <si>
    <t>Fauchage tondo-broyeur ( &gt; 2500 m² &lt; 5000 m² )</t>
  </si>
  <si>
    <t>Fauchage tondo-broyeurl ( &gt; 5000 m² &lt; 10000 m² )</t>
  </si>
  <si>
    <t>Fauchage tondo-broyeur ( &gt; 10000 m² )</t>
  </si>
  <si>
    <t>Fauchage rotofil ( &lt; 100 m²)</t>
  </si>
  <si>
    <t>Fauchage rotofil ( &gt; 100 m² &lt; 250m² )</t>
  </si>
  <si>
    <t>Fauchage rotofil ( &gt; 250 m² &lt; 500m² )</t>
  </si>
  <si>
    <t>Fauchage rotofil ( &gt; 500 m² &lt; 1000m² )</t>
  </si>
  <si>
    <t>Fauchage rotofil ( &gt; 1000 m² &lt; 2500 m² )</t>
  </si>
  <si>
    <t>Fauchage rotofil ( &gt; 2500 m² &lt; 5000 m² )</t>
  </si>
  <si>
    <t>Fauchage rotofil ( &gt; 5000 m² &lt; 10000 m² )</t>
  </si>
  <si>
    <t>Fauchage rotofil ( &gt; 10000 m² )</t>
  </si>
  <si>
    <t>Fauchage pente &gt; à 30% (&lt; 100m² )</t>
  </si>
  <si>
    <t>Fauchage pente &gt; à 30% ( &gt; 100 m² &lt; 250m² )</t>
  </si>
  <si>
    <t>Fauchage pente &gt; à 30% ( &gt; 250 m² &lt; 500m² )</t>
  </si>
  <si>
    <t>Fauchage pente &gt; à 30% &gt; à 30% ( &gt; 500 m² &lt; 1000m² )</t>
  </si>
  <si>
    <t>Fauchage pente &gt; à 30% ( &gt; 1000 m² &lt; 2500 m² )</t>
  </si>
  <si>
    <t>Fauchage pente &gt; à 30% ( &gt; 2500 m² &lt; 5000 m² )</t>
  </si>
  <si>
    <t>Fauchage pente &gt; à 30% ( &gt; 5000 m² &lt; 10000 m² )</t>
  </si>
  <si>
    <t>Fauchage pente &gt; à 30% ( &gt; 10000 m² )</t>
  </si>
  <si>
    <t>Fauchage rotofil ( &lt; 250 m² &gt; 500 m² )</t>
  </si>
  <si>
    <t>Tonte avec ramassage ( &gt; 10000 m² )</t>
  </si>
  <si>
    <t>Fauchage pente &gt; à 30% ( &lt; 100m² )</t>
  </si>
  <si>
    <t>Entretien d'arbustes en haie &gt; 3 m - 3 faces</t>
  </si>
  <si>
    <t>Fauchage rotofil ( &lt; 100 m² )</t>
  </si>
  <si>
    <t>Fauchage rotofil ( &lt; 100m²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</si>
</sst>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0.00&quot; €/ml&quot;"/>
    <numFmt numFmtId="165" formatCode="#,##0.00\ &quot;€&quot;"/>
    <numFmt numFmtId="166" formatCode="0&quot; fois/an&quot;"/>
    <numFmt numFmtId="167" formatCode="0.00&quot; €/m²&quot;"/>
    <numFmt numFmtId="168" formatCode="0&quot; m²&quot;"/>
    <numFmt numFmtId="169" formatCode="0&quot; ml&quot;"/>
    <numFmt numFmtId="170" formatCode="0.00,&quot;€/u&quot;"/>
    <numFmt numFmtId="171" formatCode="0&quot; u&quot;"/>
    <numFmt numFmtId="172" formatCode="0.00,&quot;€/h&quot;"/>
    <numFmt numFmtId="173" formatCode="0&quot; h&quot;"/>
    <numFmt numFmtId="174" formatCode="0.00&quot; €/u&quot;"/>
    <numFmt numFmtId="175" formatCode="0.0&quot; passage&quot;"/>
    <numFmt numFmtId="176" formatCode="0.00&quot; €/passage&quot;"/>
    <numFmt numFmtId="177" formatCode="0.00&quot; €&quot;"/>
    <numFmt numFmtId="178" formatCode="0.00&quot; €/h&quot;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67" fontId="8" fillId="5" borderId="14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8" fillId="5" borderId="9" xfId="0" applyNumberFormat="1" applyFont="1" applyFill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164" fontId="8" fillId="5" borderId="9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8" fontId="8" fillId="0" borderId="0" xfId="0" applyNumberFormat="1" applyFont="1" applyAlignment="1">
      <alignment horizont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wrapText="1"/>
    </xf>
    <xf numFmtId="167" fontId="0" fillId="0" borderId="0" xfId="0" applyNumberFormat="1"/>
    <xf numFmtId="165" fontId="0" fillId="0" borderId="0" xfId="0" applyNumberFormat="1"/>
    <xf numFmtId="168" fontId="0" fillId="0" borderId="0" xfId="0" applyNumberFormat="1" applyAlignment="1">
      <alignment vertical="center"/>
    </xf>
    <xf numFmtId="170" fontId="0" fillId="0" borderId="0" xfId="0" applyNumberFormat="1" applyAlignment="1">
      <alignment vertical="center"/>
    </xf>
    <xf numFmtId="171" fontId="0" fillId="0" borderId="0" xfId="0" applyNumberFormat="1" applyAlignment="1">
      <alignment horizontal="center"/>
    </xf>
    <xf numFmtId="172" fontId="0" fillId="0" borderId="0" xfId="0" applyNumberFormat="1"/>
    <xf numFmtId="173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7" fontId="8" fillId="5" borderId="10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0" xfId="0" applyFont="1"/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176" fontId="8" fillId="5" borderId="9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175" fontId="8" fillId="0" borderId="9" xfId="0" applyNumberFormat="1" applyFont="1" applyBorder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176" fontId="11" fillId="5" borderId="9" xfId="0" applyNumberFormat="1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2" fontId="0" fillId="5" borderId="9" xfId="0" applyNumberFormat="1" applyFill="1" applyBorder="1" applyAlignment="1">
      <alignment horizontal="center" vertical="center"/>
    </xf>
    <xf numFmtId="176" fontId="12" fillId="5" borderId="9" xfId="0" applyNumberFormat="1" applyFont="1" applyFill="1" applyBorder="1" applyAlignment="1">
      <alignment horizontal="center" vertical="center"/>
    </xf>
    <xf numFmtId="167" fontId="8" fillId="5" borderId="26" xfId="0" applyNumberFormat="1" applyFont="1" applyFill="1" applyBorder="1" applyAlignment="1">
      <alignment horizontal="center" vertical="center"/>
    </xf>
    <xf numFmtId="167" fontId="8" fillId="5" borderId="27" xfId="0" applyNumberFormat="1" applyFont="1" applyFill="1" applyBorder="1" applyAlignment="1">
      <alignment horizontal="center" vertical="center"/>
    </xf>
    <xf numFmtId="167" fontId="8" fillId="5" borderId="22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right"/>
    </xf>
    <xf numFmtId="17" fontId="0" fillId="0" borderId="0" xfId="0" applyNumberFormat="1"/>
    <xf numFmtId="4" fontId="0" fillId="0" borderId="9" xfId="0" applyNumberFormat="1" applyBorder="1"/>
    <xf numFmtId="4" fontId="2" fillId="0" borderId="9" xfId="0" applyNumberFormat="1" applyFont="1" applyBorder="1"/>
    <xf numFmtId="0" fontId="6" fillId="0" borderId="0" xfId="0" applyFont="1" applyBorder="1" applyAlignment="1">
      <alignment vertical="center"/>
    </xf>
    <xf numFmtId="165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66" fontId="0" fillId="0" borderId="14" xfId="0" applyNumberFormat="1" applyFill="1" applyBorder="1" applyAlignment="1">
      <alignment horizontal="center" vertical="center"/>
    </xf>
    <xf numFmtId="166" fontId="0" fillId="0" borderId="9" xfId="0" applyNumberFormat="1" applyFill="1" applyBorder="1" applyAlignment="1">
      <alignment horizontal="center" vertical="center"/>
    </xf>
    <xf numFmtId="175" fontId="8" fillId="0" borderId="9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 wrapText="1"/>
    </xf>
    <xf numFmtId="165" fontId="0" fillId="5" borderId="9" xfId="0" applyNumberForma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65" fontId="0" fillId="5" borderId="10" xfId="0" applyNumberFormat="1" applyFill="1" applyBorder="1" applyAlignment="1">
      <alignment vertical="center"/>
    </xf>
    <xf numFmtId="167" fontId="13" fillId="5" borderId="26" xfId="0" applyNumberFormat="1" applyFont="1" applyFill="1" applyBorder="1" applyAlignment="1">
      <alignment horizontal="center" vertical="center"/>
    </xf>
    <xf numFmtId="167" fontId="8" fillId="5" borderId="3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 vertical="center"/>
    </xf>
    <xf numFmtId="174" fontId="0" fillId="5" borderId="10" xfId="0" applyNumberFormat="1" applyFill="1" applyBorder="1" applyAlignment="1">
      <alignment horizontal="center" vertical="center"/>
    </xf>
    <xf numFmtId="167" fontId="8" fillId="5" borderId="32" xfId="0" applyNumberFormat="1" applyFont="1" applyFill="1" applyBorder="1" applyAlignment="1">
      <alignment horizontal="center" vertical="center"/>
    </xf>
    <xf numFmtId="167" fontId="8" fillId="5" borderId="17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168" fontId="8" fillId="0" borderId="9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vertical="center"/>
    </xf>
    <xf numFmtId="169" fontId="8" fillId="0" borderId="9" xfId="0" applyNumberFormat="1" applyFont="1" applyFill="1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171" fontId="8" fillId="0" borderId="9" xfId="0" applyNumberFormat="1" applyFont="1" applyBorder="1" applyAlignment="1">
      <alignment horizontal="center" vertical="center"/>
    </xf>
    <xf numFmtId="168" fontId="8" fillId="0" borderId="14" xfId="0" applyNumberFormat="1" applyFont="1" applyBorder="1" applyAlignment="1">
      <alignment horizontal="center" vertical="center"/>
    </xf>
    <xf numFmtId="165" fontId="0" fillId="5" borderId="14" xfId="0" applyNumberFormat="1" applyFill="1" applyBorder="1" applyAlignment="1">
      <alignment horizontal="center" vertical="center"/>
    </xf>
    <xf numFmtId="165" fontId="0" fillId="5" borderId="30" xfId="0" applyNumberFormat="1" applyFill="1" applyBorder="1" applyAlignment="1">
      <alignment vertical="center"/>
    </xf>
    <xf numFmtId="168" fontId="8" fillId="0" borderId="9" xfId="0" applyNumberFormat="1" applyFont="1" applyBorder="1" applyAlignment="1">
      <alignment horizontal="center" vertical="center"/>
    </xf>
    <xf numFmtId="168" fontId="8" fillId="5" borderId="9" xfId="0" applyNumberFormat="1" applyFont="1" applyFill="1" applyBorder="1" applyAlignment="1">
      <alignment horizontal="center" vertical="center"/>
    </xf>
    <xf numFmtId="169" fontId="8" fillId="7" borderId="9" xfId="0" applyNumberFormat="1" applyFont="1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165" fontId="0" fillId="6" borderId="9" xfId="0" applyNumberFormat="1" applyFill="1" applyBorder="1" applyAlignment="1">
      <alignment horizontal="center" vertical="center"/>
    </xf>
    <xf numFmtId="165" fontId="0" fillId="6" borderId="10" xfId="0" applyNumberFormat="1" applyFill="1" applyBorder="1" applyAlignment="1">
      <alignment vertical="center"/>
    </xf>
    <xf numFmtId="165" fontId="9" fillId="5" borderId="17" xfId="0" applyNumberFormat="1" applyFont="1" applyFill="1" applyBorder="1" applyAlignment="1">
      <alignment vertical="center" wrapText="1"/>
    </xf>
    <xf numFmtId="165" fontId="9" fillId="8" borderId="17" xfId="0" applyNumberFormat="1" applyFont="1" applyFill="1" applyBorder="1" applyAlignment="1">
      <alignment vertical="center" wrapText="1"/>
    </xf>
    <xf numFmtId="168" fontId="8" fillId="0" borderId="22" xfId="0" applyNumberFormat="1" applyFont="1" applyBorder="1" applyAlignment="1">
      <alignment horizontal="center" vertical="center"/>
    </xf>
    <xf numFmtId="165" fontId="0" fillId="5" borderId="22" xfId="0" applyNumberFormat="1" applyFill="1" applyBorder="1" applyAlignment="1">
      <alignment horizontal="center" vertical="center"/>
    </xf>
    <xf numFmtId="165" fontId="0" fillId="5" borderId="32" xfId="0" applyNumberFormat="1" applyFill="1" applyBorder="1" applyAlignment="1">
      <alignment vertical="center"/>
    </xf>
    <xf numFmtId="165" fontId="9" fillId="5" borderId="28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16" xfId="0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>
      <alignment vertical="center"/>
    </xf>
    <xf numFmtId="0" fontId="0" fillId="0" borderId="33" xfId="0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425824</xdr:colOff>
      <xdr:row>1</xdr:row>
      <xdr:rowOff>100853</xdr:rowOff>
    </xdr:from>
    <xdr:to>
      <xdr:col>1</xdr:col>
      <xdr:colOff>1655670</xdr:colOff>
      <xdr:row>1</xdr:row>
      <xdr:rowOff>958515</xdr:rowOff>
    </xdr:to>
    <xdr:pic>
      <xdr:nvPicPr>
        <xdr:cNvPr id="7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824" y="302559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214313</xdr:colOff>
      <xdr:row>1</xdr:row>
      <xdr:rowOff>107156</xdr:rowOff>
    </xdr:from>
    <xdr:to>
      <xdr:col>1</xdr:col>
      <xdr:colOff>1444159</xdr:colOff>
      <xdr:row>1</xdr:row>
      <xdr:rowOff>964818</xdr:rowOff>
    </xdr:to>
    <xdr:pic>
      <xdr:nvPicPr>
        <xdr:cNvPr id="13" name="Imag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313" y="309562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7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3765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11" name="Image 1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12" name="Imag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13" name="Imag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14" name="Imag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15" name="Imag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21" name="Imag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22" name="Image 2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23" name="Image 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24" name="Image 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25" name="Image 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39" name="Image 3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0" name="Imag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1" name="Image 4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2" name="Image 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3" name="Image 4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4" name="Image 4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5" name="Image 4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6" name="Image 4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7" name="Imag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8" name="Image 4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49" name="Image 4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50" name="Image 4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51" name="Image 5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52" name="Image 5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53" name="Image 5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54" name="Image 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55" name="Image 5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56" name="Image 5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75" name="Image 7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76" name="Image 7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77" name="Image 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78" name="Image 7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79" name="Image 7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0" name="Image 7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1" name="Image 8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2" name="Image 8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3" name="Image 8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4" name="Image 8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5" name="Image 8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6" name="Image 8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7" name="Image 8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8" name="Image 8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9" name="Image 8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90" name="Image 8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91" name="Image 9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2084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130269</xdr:colOff>
      <xdr:row>1</xdr:row>
      <xdr:rowOff>100153</xdr:rowOff>
    </xdr:from>
    <xdr:to>
      <xdr:col>1</xdr:col>
      <xdr:colOff>1360115</xdr:colOff>
      <xdr:row>1</xdr:row>
      <xdr:rowOff>957815</xdr:rowOff>
    </xdr:to>
    <xdr:pic>
      <xdr:nvPicPr>
        <xdr:cNvPr id="92" name="Image 9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269" y="302559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250031</xdr:colOff>
      <xdr:row>1</xdr:row>
      <xdr:rowOff>107156</xdr:rowOff>
    </xdr:from>
    <xdr:to>
      <xdr:col>1</xdr:col>
      <xdr:colOff>1479877</xdr:colOff>
      <xdr:row>1</xdr:row>
      <xdr:rowOff>964818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031" y="309562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302559</xdr:colOff>
      <xdr:row>1</xdr:row>
      <xdr:rowOff>100853</xdr:rowOff>
    </xdr:from>
    <xdr:to>
      <xdr:col>1</xdr:col>
      <xdr:colOff>1532405</xdr:colOff>
      <xdr:row>1</xdr:row>
      <xdr:rowOff>958515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4559" y="302559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226919</xdr:colOff>
      <xdr:row>1</xdr:row>
      <xdr:rowOff>81804</xdr:rowOff>
    </xdr:from>
    <xdr:to>
      <xdr:col>1</xdr:col>
      <xdr:colOff>1456765</xdr:colOff>
      <xdr:row>1</xdr:row>
      <xdr:rowOff>939466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919" y="283510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268941</xdr:colOff>
      <xdr:row>1</xdr:row>
      <xdr:rowOff>123265</xdr:rowOff>
    </xdr:from>
    <xdr:to>
      <xdr:col>1</xdr:col>
      <xdr:colOff>1498787</xdr:colOff>
      <xdr:row>1</xdr:row>
      <xdr:rowOff>980927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941" y="324971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224118</xdr:colOff>
      <xdr:row>1</xdr:row>
      <xdr:rowOff>100853</xdr:rowOff>
    </xdr:from>
    <xdr:to>
      <xdr:col>1</xdr:col>
      <xdr:colOff>1453964</xdr:colOff>
      <xdr:row>1</xdr:row>
      <xdr:rowOff>958515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118" y="302559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201706</xdr:colOff>
      <xdr:row>1</xdr:row>
      <xdr:rowOff>112059</xdr:rowOff>
    </xdr:from>
    <xdr:to>
      <xdr:col>1</xdr:col>
      <xdr:colOff>1431552</xdr:colOff>
      <xdr:row>1</xdr:row>
      <xdr:rowOff>969721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706" y="313765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67235</xdr:rowOff>
    </xdr:from>
    <xdr:to>
      <xdr:col>1</xdr:col>
      <xdr:colOff>1420346</xdr:colOff>
      <xdr:row>1</xdr:row>
      <xdr:rowOff>924897</xdr:rowOff>
    </xdr:to>
    <xdr:pic>
      <xdr:nvPicPr>
        <xdr:cNvPr id="7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68941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83344</xdr:rowOff>
    </xdr:from>
    <xdr:to>
      <xdr:col>1</xdr:col>
      <xdr:colOff>1467971</xdr:colOff>
      <xdr:row>1</xdr:row>
      <xdr:rowOff>941006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85750"/>
          <a:ext cx="1229846" cy="857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H27"/>
  <sheetViews>
    <sheetView zoomScale="80" zoomScaleNormal="80" workbookViewId="0">
      <selection activeCell="H24" sqref="H24"/>
    </sheetView>
  </sheetViews>
  <sheetFormatPr baseColWidth="10" defaultRowHeight="15" x14ac:dyDescent="0.25"/>
  <cols>
    <col min="2" max="2" width="78.5703125" customWidth="1"/>
    <col min="3" max="3" width="9.28515625" customWidth="1"/>
    <col min="4" max="5" width="15.5703125" customWidth="1"/>
    <col min="6" max="6" width="13" customWidth="1"/>
    <col min="7" max="7" width="10.5703125" customWidth="1"/>
    <col min="8" max="8" width="14.7109375" customWidth="1"/>
  </cols>
  <sheetData>
    <row r="1" spans="2:8" ht="15.75" thickBot="1" x14ac:dyDescent="0.3"/>
    <row r="2" spans="2:8" ht="82.9" customHeight="1" thickBot="1" x14ac:dyDescent="0.3">
      <c r="B2" s="107" t="s">
        <v>49</v>
      </c>
      <c r="C2" s="108"/>
      <c r="D2" s="108"/>
      <c r="E2" s="108"/>
      <c r="F2" s="108"/>
      <c r="G2" s="108"/>
      <c r="H2" s="109"/>
    </row>
    <row r="3" spans="2:8" ht="43.9" customHeight="1" thickBot="1" x14ac:dyDescent="0.3">
      <c r="B3" s="113" t="s">
        <v>22</v>
      </c>
      <c r="C3" s="114"/>
      <c r="D3" s="114"/>
      <c r="E3" s="114"/>
      <c r="F3" s="114"/>
      <c r="G3" s="114"/>
      <c r="H3" s="115"/>
    </row>
    <row r="4" spans="2:8" x14ac:dyDescent="0.25">
      <c r="B4" s="2"/>
      <c r="C4" s="3"/>
      <c r="D4" s="3"/>
      <c r="E4" s="4"/>
      <c r="F4" s="4"/>
      <c r="G4" s="4"/>
      <c r="H4" s="4"/>
    </row>
    <row r="5" spans="2:8" ht="15.75" thickBot="1" x14ac:dyDescent="0.3">
      <c r="B5" s="2"/>
      <c r="C5" s="3"/>
      <c r="D5" s="3"/>
      <c r="E5" s="4"/>
      <c r="F5" s="4"/>
      <c r="G5" s="4"/>
      <c r="H5" s="4"/>
    </row>
    <row r="6" spans="2:8" ht="46.9" customHeight="1" thickBot="1" x14ac:dyDescent="0.3">
      <c r="B6" s="110" t="s">
        <v>48</v>
      </c>
      <c r="C6" s="111"/>
      <c r="D6" s="111"/>
      <c r="E6" s="111"/>
      <c r="F6" s="111"/>
      <c r="G6" s="111"/>
      <c r="H6" s="112"/>
    </row>
    <row r="7" spans="2:8" ht="30.75" thickBot="1" x14ac:dyDescent="0.3">
      <c r="B7" s="27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</row>
    <row r="8" spans="2:8" s="18" customFormat="1" ht="17.100000000000001" customHeight="1" x14ac:dyDescent="0.25">
      <c r="B8" s="102" t="s">
        <v>8</v>
      </c>
      <c r="C8" s="103"/>
      <c r="D8" s="103"/>
      <c r="E8" s="103"/>
      <c r="F8" s="103"/>
      <c r="G8" s="103"/>
      <c r="H8" s="104"/>
    </row>
    <row r="9" spans="2:8" s="18" customFormat="1" ht="17.100000000000001" customHeight="1" x14ac:dyDescent="0.25">
      <c r="B9" s="73" t="s">
        <v>96</v>
      </c>
      <c r="C9" s="8" t="s">
        <v>10</v>
      </c>
      <c r="D9" s="9"/>
      <c r="E9" s="74">
        <f>12163+227</f>
        <v>12390</v>
      </c>
      <c r="F9" s="64">
        <f t="shared" ref="F9:F10" si="0">D9*E9</f>
        <v>0</v>
      </c>
      <c r="G9" s="61">
        <v>4</v>
      </c>
      <c r="H9" s="66">
        <f t="shared" ref="H9:H10" si="1">F9*G9</f>
        <v>0</v>
      </c>
    </row>
    <row r="10" spans="2:8" s="18" customFormat="1" ht="17.100000000000001" customHeight="1" x14ac:dyDescent="0.25">
      <c r="B10" s="73" t="s">
        <v>71</v>
      </c>
      <c r="C10" s="8" t="s">
        <v>10</v>
      </c>
      <c r="D10" s="48"/>
      <c r="E10" s="83">
        <v>12390</v>
      </c>
      <c r="F10" s="64">
        <f t="shared" si="0"/>
        <v>0</v>
      </c>
      <c r="G10" s="61">
        <v>6</v>
      </c>
      <c r="H10" s="66">
        <f t="shared" si="1"/>
        <v>0</v>
      </c>
    </row>
    <row r="11" spans="2:8" s="18" customFormat="1" ht="17.100000000000001" customHeight="1" x14ac:dyDescent="0.25">
      <c r="B11" s="116" t="s">
        <v>11</v>
      </c>
      <c r="C11" s="117"/>
      <c r="D11" s="117"/>
      <c r="E11" s="117"/>
      <c r="F11" s="117"/>
      <c r="G11" s="117"/>
      <c r="H11" s="118"/>
    </row>
    <row r="12" spans="2:8" s="18" customFormat="1" ht="17.100000000000001" customHeight="1" x14ac:dyDescent="0.25">
      <c r="B12" s="11" t="s">
        <v>82</v>
      </c>
      <c r="C12" s="8" t="s">
        <v>14</v>
      </c>
      <c r="D12" s="9"/>
      <c r="E12" s="74">
        <v>968</v>
      </c>
      <c r="F12" s="64">
        <f t="shared" ref="F12:F13" si="2">D12*E12</f>
        <v>0</v>
      </c>
      <c r="G12" s="61">
        <v>4</v>
      </c>
      <c r="H12" s="66">
        <f t="shared" ref="H12:H13" si="3">F12*G12</f>
        <v>0</v>
      </c>
    </row>
    <row r="13" spans="2:8" s="18" customFormat="1" ht="17.100000000000001" customHeight="1" x14ac:dyDescent="0.25">
      <c r="B13" s="11" t="s">
        <v>74</v>
      </c>
      <c r="C13" s="8" t="s">
        <v>14</v>
      </c>
      <c r="D13" s="9"/>
      <c r="E13" s="74">
        <v>969</v>
      </c>
      <c r="F13" s="64">
        <f t="shared" si="2"/>
        <v>0</v>
      </c>
      <c r="G13" s="61">
        <v>4</v>
      </c>
      <c r="H13" s="66">
        <f t="shared" si="3"/>
        <v>0</v>
      </c>
    </row>
    <row r="14" spans="2:8" s="18" customFormat="1" ht="17.100000000000001" customHeight="1" x14ac:dyDescent="0.25">
      <c r="B14" s="116" t="s">
        <v>58</v>
      </c>
      <c r="C14" s="117"/>
      <c r="D14" s="117"/>
      <c r="E14" s="117"/>
      <c r="F14" s="117"/>
      <c r="G14" s="117"/>
      <c r="H14" s="118"/>
    </row>
    <row r="15" spans="2:8" s="18" customFormat="1" ht="17.100000000000001" customHeight="1" x14ac:dyDescent="0.25">
      <c r="B15" s="11" t="s">
        <v>37</v>
      </c>
      <c r="C15" s="8" t="s">
        <v>7</v>
      </c>
      <c r="D15" s="12"/>
      <c r="E15" s="85">
        <v>160</v>
      </c>
      <c r="F15" s="64">
        <f>D15*E15</f>
        <v>0</v>
      </c>
      <c r="G15" s="10">
        <v>2</v>
      </c>
      <c r="H15" s="66">
        <f>F15*G15</f>
        <v>0</v>
      </c>
    </row>
    <row r="16" spans="2:8" s="18" customFormat="1" ht="17.100000000000001" customHeight="1" x14ac:dyDescent="0.25">
      <c r="B16" s="11" t="s">
        <v>30</v>
      </c>
      <c r="C16" s="8" t="s">
        <v>7</v>
      </c>
      <c r="D16" s="12"/>
      <c r="E16" s="85">
        <v>47</v>
      </c>
      <c r="F16" s="64">
        <f t="shared" ref="F16:F18" si="4">D16*E16</f>
        <v>0</v>
      </c>
      <c r="G16" s="10">
        <v>2</v>
      </c>
      <c r="H16" s="66">
        <f t="shared" ref="H16:H18" si="5">F16*G16</f>
        <v>0</v>
      </c>
    </row>
    <row r="17" spans="2:8" s="18" customFormat="1" ht="17.100000000000001" customHeight="1" x14ac:dyDescent="0.25">
      <c r="B17" s="11" t="s">
        <v>32</v>
      </c>
      <c r="C17" s="8" t="s">
        <v>7</v>
      </c>
      <c r="D17" s="12"/>
      <c r="E17" s="85">
        <v>31</v>
      </c>
      <c r="F17" s="64">
        <f t="shared" si="4"/>
        <v>0</v>
      </c>
      <c r="G17" s="10">
        <v>2</v>
      </c>
      <c r="H17" s="66">
        <f t="shared" si="5"/>
        <v>0</v>
      </c>
    </row>
    <row r="18" spans="2:8" s="18" customFormat="1" ht="17.100000000000001" customHeight="1" x14ac:dyDescent="0.25">
      <c r="B18" s="11" t="s">
        <v>33</v>
      </c>
      <c r="C18" s="8" t="s">
        <v>7</v>
      </c>
      <c r="D18" s="12"/>
      <c r="E18" s="85">
        <v>205</v>
      </c>
      <c r="F18" s="64">
        <f t="shared" si="4"/>
        <v>0</v>
      </c>
      <c r="G18" s="10">
        <v>2</v>
      </c>
      <c r="H18" s="66">
        <f t="shared" si="5"/>
        <v>0</v>
      </c>
    </row>
    <row r="19" spans="2:8" s="18" customFormat="1" ht="17.100000000000001" customHeight="1" x14ac:dyDescent="0.25">
      <c r="B19" s="116" t="s">
        <v>62</v>
      </c>
      <c r="C19" s="117"/>
      <c r="D19" s="117"/>
      <c r="E19" s="117"/>
      <c r="F19" s="117"/>
      <c r="G19" s="117"/>
      <c r="H19" s="118"/>
    </row>
    <row r="20" spans="2:8" s="18" customFormat="1" ht="17.100000000000001" customHeight="1" x14ac:dyDescent="0.25">
      <c r="B20" s="11" t="s">
        <v>60</v>
      </c>
      <c r="C20" s="8" t="s">
        <v>10</v>
      </c>
      <c r="D20" s="9"/>
      <c r="E20" s="83">
        <f>582+418</f>
        <v>1000</v>
      </c>
      <c r="F20" s="64">
        <f t="shared" ref="F20" si="6">D20*E20</f>
        <v>0</v>
      </c>
      <c r="G20" s="10">
        <v>4</v>
      </c>
      <c r="H20" s="66">
        <f t="shared" ref="H20" si="7">F20*G20</f>
        <v>0</v>
      </c>
    </row>
    <row r="21" spans="2:8" s="18" customFormat="1" ht="17.100000000000001" customHeight="1" x14ac:dyDescent="0.25">
      <c r="B21" s="102" t="s">
        <v>57</v>
      </c>
      <c r="C21" s="103"/>
      <c r="D21" s="103"/>
      <c r="E21" s="103"/>
      <c r="F21" s="103"/>
      <c r="G21" s="103"/>
      <c r="H21" s="104"/>
    </row>
    <row r="22" spans="2:8" s="18" customFormat="1" ht="33.950000000000003" customHeight="1" x14ac:dyDescent="0.25">
      <c r="B22" s="63" t="s">
        <v>63</v>
      </c>
      <c r="C22" s="8" t="s">
        <v>41</v>
      </c>
      <c r="D22" s="43"/>
      <c r="E22" s="35">
        <v>1</v>
      </c>
      <c r="F22" s="64">
        <f>D22*E22</f>
        <v>0</v>
      </c>
      <c r="G22" s="60">
        <f>6</f>
        <v>6</v>
      </c>
      <c r="H22" s="66">
        <f t="shared" ref="H22" si="8">F22*G22</f>
        <v>0</v>
      </c>
    </row>
    <row r="23" spans="2:8" s="18" customFormat="1" ht="17.100000000000001" customHeight="1" thickBot="1" x14ac:dyDescent="0.3">
      <c r="B23" s="105" t="s">
        <v>50</v>
      </c>
      <c r="C23" s="106"/>
      <c r="D23" s="106"/>
      <c r="E23" s="106"/>
      <c r="F23" s="106"/>
      <c r="G23" s="106"/>
      <c r="H23" s="90">
        <f>SUM(H9:H10,H12:H13,H15:H18,H20,H22)</f>
        <v>0</v>
      </c>
    </row>
    <row r="24" spans="2:8" ht="14.45" customHeight="1" x14ac:dyDescent="0.25">
      <c r="B24" s="19"/>
      <c r="C24" s="4"/>
      <c r="D24" s="25"/>
      <c r="E24" s="26"/>
      <c r="F24" s="21"/>
      <c r="H24" s="21"/>
    </row>
    <row r="25" spans="2:8" ht="16.149999999999999" customHeight="1" x14ac:dyDescent="0.25">
      <c r="B25" s="19"/>
      <c r="C25" s="4"/>
      <c r="E25" s="16"/>
      <c r="F25" s="21"/>
      <c r="H25" s="21"/>
    </row>
    <row r="26" spans="2:8" ht="16.149999999999999" customHeight="1" x14ac:dyDescent="0.25">
      <c r="B26" s="19"/>
      <c r="C26" s="4"/>
      <c r="D26" s="20"/>
      <c r="E26" s="16"/>
      <c r="F26" s="21"/>
      <c r="H26" s="21"/>
    </row>
    <row r="27" spans="2:8" ht="15" customHeight="1" x14ac:dyDescent="0.25">
      <c r="B27" s="19"/>
      <c r="C27" s="4"/>
      <c r="D27" s="25"/>
      <c r="E27" s="26"/>
      <c r="F27" s="21"/>
      <c r="H27" s="21"/>
    </row>
  </sheetData>
  <mergeCells count="9">
    <mergeCell ref="B21:H21"/>
    <mergeCell ref="B23:G23"/>
    <mergeCell ref="B2:H2"/>
    <mergeCell ref="B6:H6"/>
    <mergeCell ref="B3:H3"/>
    <mergeCell ref="B8:H8"/>
    <mergeCell ref="B11:H11"/>
    <mergeCell ref="B14:H14"/>
    <mergeCell ref="B19:H19"/>
  </mergeCells>
  <pageMargins left="0.7" right="0.7" top="0.75" bottom="0.75" header="0.3" footer="0.3"/>
  <pageSetup paperSize="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H54"/>
  <sheetViews>
    <sheetView zoomScale="80" zoomScaleNormal="80" workbookViewId="0">
      <selection activeCell="H22" sqref="H22"/>
    </sheetView>
  </sheetViews>
  <sheetFormatPr baseColWidth="10" defaultRowHeight="15" x14ac:dyDescent="0.25"/>
  <cols>
    <col min="2" max="2" width="72.140625" customWidth="1"/>
    <col min="3" max="3" width="8.42578125" customWidth="1"/>
    <col min="4" max="4" width="15" customWidth="1"/>
    <col min="5" max="5" width="15.140625" customWidth="1"/>
    <col min="6" max="6" width="14.42578125" customWidth="1"/>
    <col min="7" max="7" width="10.5703125" customWidth="1"/>
    <col min="8" max="8" width="15.85546875" customWidth="1"/>
  </cols>
  <sheetData>
    <row r="1" spans="2:8" ht="15.75" thickBot="1" x14ac:dyDescent="0.3"/>
    <row r="2" spans="2:8" ht="82.9" customHeight="1" thickBot="1" x14ac:dyDescent="0.3">
      <c r="B2" s="107" t="s">
        <v>49</v>
      </c>
      <c r="C2" s="108"/>
      <c r="D2" s="108"/>
      <c r="E2" s="108"/>
      <c r="F2" s="108"/>
      <c r="G2" s="108"/>
      <c r="H2" s="109"/>
    </row>
    <row r="3" spans="2:8" ht="50.45" customHeight="1" thickBot="1" x14ac:dyDescent="0.3">
      <c r="B3" s="130" t="s">
        <v>56</v>
      </c>
      <c r="C3" s="131"/>
      <c r="D3" s="131"/>
      <c r="E3" s="131"/>
      <c r="F3" s="131"/>
      <c r="G3" s="131"/>
      <c r="H3" s="132"/>
    </row>
    <row r="4" spans="2:8" x14ac:dyDescent="0.25">
      <c r="B4" s="2"/>
      <c r="C4" s="3"/>
      <c r="D4" s="3"/>
      <c r="E4" s="4"/>
      <c r="F4" s="4"/>
      <c r="G4" s="4"/>
      <c r="H4" s="4"/>
    </row>
    <row r="5" spans="2:8" ht="15" customHeight="1" thickBot="1" x14ac:dyDescent="0.3">
      <c r="B5" s="2"/>
      <c r="C5" s="3"/>
      <c r="D5" s="3"/>
      <c r="E5" s="4"/>
      <c r="F5" s="4"/>
      <c r="G5" s="4"/>
      <c r="H5" s="4"/>
    </row>
    <row r="6" spans="2:8" ht="46.15" customHeight="1" thickBot="1" x14ac:dyDescent="0.3">
      <c r="B6" s="110" t="s">
        <v>48</v>
      </c>
      <c r="C6" s="111"/>
      <c r="D6" s="111"/>
      <c r="E6" s="111"/>
      <c r="F6" s="111"/>
      <c r="G6" s="111"/>
      <c r="H6" s="112"/>
    </row>
    <row r="7" spans="2:8" ht="30.75" thickBot="1" x14ac:dyDescent="0.3">
      <c r="B7" s="27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</row>
    <row r="8" spans="2:8" s="18" customFormat="1" ht="17.100000000000001" customHeight="1" x14ac:dyDescent="0.25">
      <c r="B8" s="102" t="s">
        <v>8</v>
      </c>
      <c r="C8" s="103"/>
      <c r="D8" s="103"/>
      <c r="E8" s="103"/>
      <c r="F8" s="103"/>
      <c r="G8" s="103"/>
      <c r="H8" s="104"/>
    </row>
    <row r="9" spans="2:8" s="18" customFormat="1" ht="17.100000000000001" customHeight="1" x14ac:dyDescent="0.25">
      <c r="B9" s="73" t="s">
        <v>53</v>
      </c>
      <c r="C9" s="8" t="s">
        <v>10</v>
      </c>
      <c r="D9" s="9"/>
      <c r="E9" s="83">
        <v>850</v>
      </c>
      <c r="F9" s="64">
        <f t="shared" ref="F9:F10" si="0">D9*E9</f>
        <v>0</v>
      </c>
      <c r="G9" s="61">
        <v>4</v>
      </c>
      <c r="H9" s="66">
        <f t="shared" ref="H9:H10" si="1">F9*G9</f>
        <v>0</v>
      </c>
    </row>
    <row r="10" spans="2:8" s="18" customFormat="1" ht="17.100000000000001" customHeight="1" x14ac:dyDescent="0.25">
      <c r="B10" s="73" t="s">
        <v>26</v>
      </c>
      <c r="C10" s="8" t="s">
        <v>10</v>
      </c>
      <c r="D10" s="9"/>
      <c r="E10" s="83">
        <v>850</v>
      </c>
      <c r="F10" s="64">
        <f t="shared" si="0"/>
        <v>0</v>
      </c>
      <c r="G10" s="61">
        <v>6</v>
      </c>
      <c r="H10" s="66">
        <f t="shared" si="1"/>
        <v>0</v>
      </c>
    </row>
    <row r="11" spans="2:8" s="18" customFormat="1" ht="17.100000000000001" customHeight="1" x14ac:dyDescent="0.25">
      <c r="B11" s="116" t="s">
        <v>11</v>
      </c>
      <c r="C11" s="117"/>
      <c r="D11" s="117"/>
      <c r="E11" s="117"/>
      <c r="F11" s="117"/>
      <c r="G11" s="117"/>
      <c r="H11" s="118"/>
    </row>
    <row r="12" spans="2:8" s="18" customFormat="1" ht="17.100000000000001" customHeight="1" x14ac:dyDescent="0.25">
      <c r="B12" s="11" t="s">
        <v>100</v>
      </c>
      <c r="C12" s="8" t="s">
        <v>14</v>
      </c>
      <c r="D12" s="9"/>
      <c r="E12" s="74">
        <v>75</v>
      </c>
      <c r="F12" s="64">
        <f t="shared" ref="F12" si="2">D12*E12</f>
        <v>0</v>
      </c>
      <c r="G12" s="61">
        <v>5</v>
      </c>
      <c r="H12" s="66">
        <f t="shared" ref="H12" si="3">F12*G12</f>
        <v>0</v>
      </c>
    </row>
    <row r="13" spans="2:8" s="18" customFormat="1" ht="17.100000000000001" customHeight="1" x14ac:dyDescent="0.25">
      <c r="B13" s="116" t="s">
        <v>58</v>
      </c>
      <c r="C13" s="117"/>
      <c r="D13" s="117"/>
      <c r="E13" s="117"/>
      <c r="F13" s="117"/>
      <c r="G13" s="117"/>
      <c r="H13" s="118"/>
    </row>
    <row r="14" spans="2:8" s="18" customFormat="1" ht="17.100000000000001" customHeight="1" x14ac:dyDescent="0.25">
      <c r="B14" s="11" t="s">
        <v>35</v>
      </c>
      <c r="C14" s="8" t="s">
        <v>7</v>
      </c>
      <c r="D14" s="12"/>
      <c r="E14" s="85">
        <v>41</v>
      </c>
      <c r="F14" s="64">
        <f t="shared" ref="F14:F16" si="4">D14*E14</f>
        <v>0</v>
      </c>
      <c r="G14" s="10">
        <v>2</v>
      </c>
      <c r="H14" s="66">
        <f t="shared" ref="H14:H16" si="5">F14*G14</f>
        <v>0</v>
      </c>
    </row>
    <row r="15" spans="2:8" s="18" customFormat="1" ht="17.100000000000001" customHeight="1" x14ac:dyDescent="0.25">
      <c r="B15" s="11" t="s">
        <v>36</v>
      </c>
      <c r="C15" s="8" t="s">
        <v>7</v>
      </c>
      <c r="D15" s="12"/>
      <c r="E15" s="85">
        <v>36</v>
      </c>
      <c r="F15" s="64">
        <f t="shared" si="4"/>
        <v>0</v>
      </c>
      <c r="G15" s="10">
        <v>2</v>
      </c>
      <c r="H15" s="66">
        <f t="shared" si="5"/>
        <v>0</v>
      </c>
    </row>
    <row r="16" spans="2:8" s="18" customFormat="1" ht="17.100000000000001" customHeight="1" x14ac:dyDescent="0.25">
      <c r="B16" s="11" t="s">
        <v>61</v>
      </c>
      <c r="C16" s="8" t="s">
        <v>14</v>
      </c>
      <c r="D16" s="9"/>
      <c r="E16" s="83">
        <v>34</v>
      </c>
      <c r="F16" s="64">
        <f t="shared" si="4"/>
        <v>0</v>
      </c>
      <c r="G16" s="10">
        <v>4</v>
      </c>
      <c r="H16" s="66">
        <f t="shared" si="5"/>
        <v>0</v>
      </c>
    </row>
    <row r="17" spans="2:8" s="18" customFormat="1" ht="17.100000000000001" customHeight="1" x14ac:dyDescent="0.25">
      <c r="B17" s="116" t="s">
        <v>62</v>
      </c>
      <c r="C17" s="117"/>
      <c r="D17" s="117"/>
      <c r="E17" s="117"/>
      <c r="F17" s="117"/>
      <c r="G17" s="117"/>
      <c r="H17" s="118"/>
    </row>
    <row r="18" spans="2:8" s="18" customFormat="1" ht="17.100000000000001" customHeight="1" x14ac:dyDescent="0.25">
      <c r="B18" s="11" t="s">
        <v>60</v>
      </c>
      <c r="C18" s="8" t="s">
        <v>10</v>
      </c>
      <c r="D18" s="9"/>
      <c r="E18" s="83">
        <v>100</v>
      </c>
      <c r="F18" s="64">
        <f t="shared" ref="F18" si="6">D18*E18</f>
        <v>0</v>
      </c>
      <c r="G18" s="10">
        <v>4</v>
      </c>
      <c r="H18" s="66">
        <f t="shared" ref="H18" si="7">F18*G18</f>
        <v>0</v>
      </c>
    </row>
    <row r="19" spans="2:8" s="18" customFormat="1" ht="17.100000000000001" customHeight="1" x14ac:dyDescent="0.25">
      <c r="B19" s="102" t="s">
        <v>57</v>
      </c>
      <c r="C19" s="103"/>
      <c r="D19" s="103"/>
      <c r="E19" s="103"/>
      <c r="F19" s="103"/>
      <c r="G19" s="103"/>
      <c r="H19" s="104"/>
    </row>
    <row r="20" spans="2:8" s="18" customFormat="1" ht="33.950000000000003" customHeight="1" x14ac:dyDescent="0.25">
      <c r="B20" s="63" t="s">
        <v>59</v>
      </c>
      <c r="C20" s="8" t="s">
        <v>41</v>
      </c>
      <c r="D20" s="46"/>
      <c r="E20" s="35">
        <v>1</v>
      </c>
      <c r="F20" s="64">
        <f>D20*E20</f>
        <v>0</v>
      </c>
      <c r="G20" s="60">
        <f>4</f>
        <v>4</v>
      </c>
      <c r="H20" s="66">
        <f t="shared" ref="H20" si="8">F20*G20</f>
        <v>0</v>
      </c>
    </row>
    <row r="21" spans="2:8" s="18" customFormat="1" ht="17.100000000000001" customHeight="1" thickBot="1" x14ac:dyDescent="0.3">
      <c r="B21" s="105" t="s">
        <v>50</v>
      </c>
      <c r="C21" s="106"/>
      <c r="D21" s="106"/>
      <c r="E21" s="106"/>
      <c r="F21" s="106"/>
      <c r="G21" s="106"/>
      <c r="H21" s="89">
        <f>SUM(H9:H10,H12,H14:H16,H18,H20)</f>
        <v>0</v>
      </c>
    </row>
    <row r="22" spans="2:8" ht="15.75" x14ac:dyDescent="0.25">
      <c r="B22" s="13"/>
      <c r="C22" s="14"/>
      <c r="D22" s="14"/>
      <c r="E22" s="14"/>
      <c r="F22" s="14"/>
      <c r="G22" s="14"/>
      <c r="H22" s="14"/>
    </row>
    <row r="23" spans="2:8" x14ac:dyDescent="0.25">
      <c r="B23" s="18"/>
      <c r="C23" s="4"/>
      <c r="D23" s="37"/>
      <c r="E23" s="37"/>
    </row>
    <row r="24" spans="2:8" x14ac:dyDescent="0.25">
      <c r="B24" s="18"/>
      <c r="C24" s="4"/>
      <c r="D24" s="37"/>
      <c r="E24" s="37"/>
    </row>
    <row r="25" spans="2:8" x14ac:dyDescent="0.25">
      <c r="B25" s="18"/>
      <c r="C25" s="4"/>
      <c r="D25" s="37"/>
      <c r="E25" s="37"/>
    </row>
    <row r="26" spans="2:8" x14ac:dyDescent="0.25">
      <c r="B26" s="18"/>
      <c r="C26" s="4"/>
      <c r="D26" s="37"/>
      <c r="E26" s="37"/>
    </row>
    <row r="27" spans="2:8" x14ac:dyDescent="0.25">
      <c r="B27" s="18"/>
      <c r="C27" s="4"/>
      <c r="D27" s="37"/>
      <c r="E27" s="37"/>
    </row>
    <row r="28" spans="2:8" x14ac:dyDescent="0.25">
      <c r="B28" s="18"/>
      <c r="C28" s="4"/>
      <c r="D28" s="37"/>
      <c r="E28" s="37"/>
    </row>
    <row r="29" spans="2:8" x14ac:dyDescent="0.25">
      <c r="B29" s="18"/>
      <c r="C29" s="4"/>
      <c r="D29" s="37"/>
      <c r="E29" s="37"/>
    </row>
    <row r="30" spans="2:8" x14ac:dyDescent="0.25">
      <c r="B30" s="18"/>
      <c r="C30" s="4"/>
      <c r="D30" s="37"/>
      <c r="E30" s="37"/>
    </row>
    <row r="31" spans="2:8" x14ac:dyDescent="0.25">
      <c r="B31" s="18"/>
      <c r="C31" s="4"/>
      <c r="D31" s="37"/>
      <c r="E31" s="37"/>
    </row>
    <row r="32" spans="2:8" x14ac:dyDescent="0.25">
      <c r="B32" s="18"/>
      <c r="C32" s="4"/>
      <c r="D32" s="37"/>
      <c r="E32" s="37"/>
    </row>
    <row r="33" spans="2:8" x14ac:dyDescent="0.25">
      <c r="B33" s="18"/>
      <c r="C33" s="4"/>
      <c r="D33" s="36"/>
      <c r="E33" s="36"/>
    </row>
    <row r="34" spans="2:8" x14ac:dyDescent="0.25">
      <c r="B34" s="18"/>
      <c r="C34" s="4"/>
      <c r="D34" s="38"/>
      <c r="E34" s="38"/>
    </row>
    <row r="35" spans="2:8" x14ac:dyDescent="0.25">
      <c r="B35" s="18"/>
      <c r="C35" s="4"/>
      <c r="D35" s="38"/>
      <c r="E35" s="38"/>
    </row>
    <row r="36" spans="2:8" ht="16.149999999999999" customHeight="1" x14ac:dyDescent="0.25">
      <c r="B36" s="18"/>
      <c r="C36" s="4"/>
      <c r="D36" s="39"/>
      <c r="E36" s="39"/>
      <c r="F36" s="21"/>
      <c r="G36" s="18"/>
      <c r="H36" s="21"/>
    </row>
    <row r="37" spans="2:8" x14ac:dyDescent="0.25">
      <c r="B37" s="18"/>
      <c r="C37" s="4"/>
      <c r="D37" s="39"/>
      <c r="E37" s="39"/>
      <c r="F37" s="21"/>
      <c r="G37" s="22"/>
      <c r="H37" s="21"/>
    </row>
    <row r="38" spans="2:8" ht="16.149999999999999" customHeight="1" x14ac:dyDescent="0.25">
      <c r="B38" s="18"/>
      <c r="C38" s="4"/>
      <c r="D38" s="39"/>
      <c r="E38" s="39"/>
      <c r="F38" s="17"/>
      <c r="G38" s="18"/>
      <c r="H38" s="17"/>
    </row>
    <row r="39" spans="2:8" x14ac:dyDescent="0.25">
      <c r="B39" s="18"/>
      <c r="C39" s="4"/>
      <c r="D39" s="39"/>
      <c r="E39" s="39"/>
      <c r="F39" s="30"/>
      <c r="G39" s="30"/>
      <c r="H39" s="30"/>
    </row>
    <row r="40" spans="2:8" x14ac:dyDescent="0.25">
      <c r="B40" s="129"/>
      <c r="C40" s="129"/>
      <c r="D40" s="129"/>
      <c r="E40" s="129"/>
      <c r="F40" s="17"/>
      <c r="G40" s="18"/>
      <c r="H40" s="21"/>
    </row>
    <row r="41" spans="2:8" x14ac:dyDescent="0.25">
      <c r="B41" s="42"/>
      <c r="C41" s="3"/>
      <c r="D41" s="40"/>
      <c r="E41" s="40"/>
      <c r="F41" s="17"/>
      <c r="G41" s="18"/>
      <c r="H41" s="21"/>
    </row>
    <row r="42" spans="2:8" x14ac:dyDescent="0.25">
      <c r="B42" s="42"/>
      <c r="C42" s="4"/>
      <c r="D42" s="41"/>
      <c r="E42" s="41"/>
      <c r="F42" s="17"/>
      <c r="G42" s="18"/>
      <c r="H42" s="17"/>
    </row>
    <row r="43" spans="2:8" ht="14.45" customHeight="1" x14ac:dyDescent="0.25">
      <c r="B43" s="129"/>
      <c r="C43" s="129"/>
      <c r="D43" s="129"/>
      <c r="E43" s="129"/>
      <c r="F43" s="17"/>
      <c r="G43" s="18"/>
      <c r="H43" s="17"/>
    </row>
    <row r="44" spans="2:8" x14ac:dyDescent="0.25">
      <c r="C44" s="4"/>
      <c r="D44" s="36"/>
      <c r="E44" s="36"/>
      <c r="F44" s="17"/>
      <c r="G44" s="18"/>
      <c r="H44" s="17"/>
    </row>
    <row r="45" spans="2:8" ht="16.149999999999999" customHeight="1" x14ac:dyDescent="0.25">
      <c r="C45" s="4"/>
      <c r="D45" s="36"/>
      <c r="E45" s="36"/>
      <c r="F45" s="17"/>
      <c r="G45" s="18"/>
      <c r="H45" s="17"/>
    </row>
    <row r="46" spans="2:8" ht="14.45" customHeight="1" x14ac:dyDescent="0.25">
      <c r="C46" s="4"/>
      <c r="D46" s="36"/>
      <c r="E46" s="36"/>
      <c r="F46" s="17"/>
      <c r="G46" s="18"/>
      <c r="H46" s="17"/>
    </row>
    <row r="47" spans="2:8" ht="14.45" customHeight="1" x14ac:dyDescent="0.25">
      <c r="C47" s="4"/>
      <c r="D47" s="36"/>
      <c r="E47" s="36"/>
      <c r="F47" s="17"/>
      <c r="G47" s="18"/>
      <c r="H47" s="17"/>
    </row>
    <row r="48" spans="2:8" ht="14.45" customHeight="1" x14ac:dyDescent="0.25">
      <c r="C48" s="4"/>
      <c r="D48" s="25"/>
      <c r="E48" s="26"/>
      <c r="F48" s="21"/>
      <c r="H48" s="21"/>
    </row>
    <row r="49" spans="2:8" x14ac:dyDescent="0.25">
      <c r="B49" s="15"/>
      <c r="C49" s="4"/>
      <c r="D49" s="23"/>
      <c r="E49" s="24"/>
      <c r="F49" s="17"/>
      <c r="G49" s="18"/>
      <c r="H49" s="17"/>
    </row>
    <row r="50" spans="2:8" ht="42" customHeight="1" x14ac:dyDescent="0.25">
      <c r="B50" s="19"/>
      <c r="C50" s="4"/>
      <c r="D50" s="25"/>
      <c r="E50" s="26"/>
      <c r="F50" s="21"/>
      <c r="H50" s="21"/>
    </row>
    <row r="51" spans="2:8" ht="14.45" customHeight="1" x14ac:dyDescent="0.25">
      <c r="B51" s="19"/>
      <c r="C51" s="4"/>
      <c r="D51" s="25"/>
      <c r="E51" s="26"/>
      <c r="F51" s="21"/>
      <c r="H51" s="21"/>
    </row>
    <row r="52" spans="2:8" ht="16.149999999999999" customHeight="1" x14ac:dyDescent="0.25">
      <c r="B52" s="19"/>
      <c r="C52" s="4"/>
      <c r="E52" s="16"/>
      <c r="F52" s="21"/>
      <c r="H52" s="21"/>
    </row>
    <row r="53" spans="2:8" ht="16.149999999999999" customHeight="1" x14ac:dyDescent="0.25">
      <c r="B53" s="19"/>
      <c r="C53" s="4"/>
      <c r="D53" s="20"/>
      <c r="E53" s="16"/>
      <c r="F53" s="21"/>
      <c r="H53" s="21"/>
    </row>
    <row r="54" spans="2:8" ht="15" customHeight="1" x14ac:dyDescent="0.25">
      <c r="B54" s="19"/>
      <c r="C54" s="4"/>
      <c r="D54" s="25"/>
      <c r="E54" s="26"/>
      <c r="F54" s="21"/>
      <c r="H54" s="21"/>
    </row>
  </sheetData>
  <mergeCells count="11">
    <mergeCell ref="B8:H8"/>
    <mergeCell ref="B2:H2"/>
    <mergeCell ref="B3:H3"/>
    <mergeCell ref="B6:H6"/>
    <mergeCell ref="B40:E40"/>
    <mergeCell ref="B43:E43"/>
    <mergeCell ref="B11:H11"/>
    <mergeCell ref="B19:H19"/>
    <mergeCell ref="B13:H13"/>
    <mergeCell ref="B21:G21"/>
    <mergeCell ref="B17:H1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L76"/>
  <sheetViews>
    <sheetView tabSelected="1" topLeftCell="A34" zoomScale="80" zoomScaleNormal="80" workbookViewId="0">
      <selection activeCell="E3" sqref="E3"/>
    </sheetView>
  </sheetViews>
  <sheetFormatPr baseColWidth="10" defaultRowHeight="15" x14ac:dyDescent="0.25"/>
  <cols>
    <col min="2" max="2" width="91.140625" customWidth="1"/>
    <col min="3" max="3" width="8.28515625" customWidth="1"/>
    <col min="4" max="4" width="19" customWidth="1"/>
    <col min="5" max="5" width="10.5703125" customWidth="1"/>
    <col min="6" max="6" width="19.28515625" customWidth="1"/>
    <col min="8" max="8" width="18.42578125" customWidth="1"/>
    <col min="11" max="11" width="22.85546875" customWidth="1"/>
  </cols>
  <sheetData>
    <row r="1" spans="2:12" ht="15.75" thickBot="1" x14ac:dyDescent="0.3"/>
    <row r="2" spans="2:12" ht="82.9" customHeight="1" thickBot="1" x14ac:dyDescent="0.3">
      <c r="B2" s="133" t="s">
        <v>49</v>
      </c>
      <c r="C2" s="134"/>
      <c r="D2" s="135"/>
      <c r="E2" s="78"/>
      <c r="F2" s="78"/>
      <c r="J2" s="1"/>
    </row>
    <row r="3" spans="2:12" ht="49.9" customHeight="1" thickBot="1" x14ac:dyDescent="0.3">
      <c r="B3" s="113" t="s">
        <v>51</v>
      </c>
      <c r="C3" s="121"/>
      <c r="D3" s="122"/>
      <c r="E3" s="100"/>
      <c r="F3" s="100"/>
    </row>
    <row r="4" spans="2:12" s="99" customFormat="1" ht="15" customHeight="1" x14ac:dyDescent="0.25">
      <c r="B4" s="97"/>
      <c r="C4" s="98"/>
      <c r="D4" s="98"/>
      <c r="E4" s="98"/>
      <c r="F4" s="98"/>
    </row>
    <row r="5" spans="2:12" ht="15.75" thickBot="1" x14ac:dyDescent="0.3">
      <c r="B5" s="2"/>
      <c r="C5" s="3"/>
      <c r="D5" s="3"/>
      <c r="E5" s="4"/>
      <c r="F5" s="4"/>
    </row>
    <row r="6" spans="2:12" ht="43.15" customHeight="1" thickBot="1" x14ac:dyDescent="0.3">
      <c r="B6" s="110" t="s">
        <v>42</v>
      </c>
      <c r="C6" s="136"/>
      <c r="D6" s="137"/>
      <c r="L6" s="21"/>
    </row>
    <row r="7" spans="2:12" ht="45.75" thickBot="1" x14ac:dyDescent="0.3">
      <c r="B7" s="27" t="s">
        <v>0</v>
      </c>
      <c r="C7" s="5" t="s">
        <v>1</v>
      </c>
      <c r="D7" s="5" t="s">
        <v>40</v>
      </c>
      <c r="L7" s="21"/>
    </row>
    <row r="8" spans="2:12" s="18" customFormat="1" ht="17.100000000000001" customHeight="1" x14ac:dyDescent="0.25">
      <c r="B8" s="138" t="s">
        <v>8</v>
      </c>
      <c r="C8" s="139"/>
      <c r="D8" s="140"/>
      <c r="L8" s="17"/>
    </row>
    <row r="9" spans="2:12" s="18" customFormat="1" ht="17.100000000000001" customHeight="1" x14ac:dyDescent="0.25">
      <c r="B9" s="50" t="s">
        <v>54</v>
      </c>
      <c r="C9" s="8" t="s">
        <v>9</v>
      </c>
      <c r="D9" s="68"/>
      <c r="L9" s="17"/>
    </row>
    <row r="10" spans="2:12" s="18" customFormat="1" ht="17.100000000000001" customHeight="1" x14ac:dyDescent="0.25">
      <c r="B10" s="11" t="s">
        <v>52</v>
      </c>
      <c r="C10" s="6" t="s">
        <v>9</v>
      </c>
      <c r="D10" s="28"/>
      <c r="L10" s="17"/>
    </row>
    <row r="11" spans="2:12" s="18" customFormat="1" ht="17.100000000000001" customHeight="1" x14ac:dyDescent="0.25">
      <c r="B11" s="11" t="s">
        <v>53</v>
      </c>
      <c r="C11" s="8" t="s">
        <v>9</v>
      </c>
      <c r="D11" s="28"/>
      <c r="L11" s="17"/>
    </row>
    <row r="12" spans="2:12" s="18" customFormat="1" ht="17.100000000000001" customHeight="1" x14ac:dyDescent="0.25">
      <c r="B12" s="11" t="s">
        <v>55</v>
      </c>
      <c r="C12" s="8" t="s">
        <v>9</v>
      </c>
      <c r="D12" s="28"/>
      <c r="L12" s="17"/>
    </row>
    <row r="13" spans="2:12" s="18" customFormat="1" ht="17.100000000000001" customHeight="1" x14ac:dyDescent="0.25">
      <c r="B13" s="11" t="s">
        <v>66</v>
      </c>
      <c r="C13" s="8" t="s">
        <v>10</v>
      </c>
      <c r="D13" s="28"/>
    </row>
    <row r="14" spans="2:12" s="18" customFormat="1" ht="17.100000000000001" customHeight="1" x14ac:dyDescent="0.25">
      <c r="B14" s="11" t="s">
        <v>68</v>
      </c>
      <c r="C14" s="8" t="s">
        <v>10</v>
      </c>
      <c r="D14" s="28"/>
    </row>
    <row r="15" spans="2:12" s="18" customFormat="1" ht="17.100000000000001" customHeight="1" x14ac:dyDescent="0.25">
      <c r="B15" s="11" t="s">
        <v>70</v>
      </c>
      <c r="C15" s="8" t="s">
        <v>10</v>
      </c>
      <c r="D15" s="28"/>
    </row>
    <row r="16" spans="2:12" s="18" customFormat="1" ht="17.100000000000001" customHeight="1" x14ac:dyDescent="0.25">
      <c r="B16" s="11" t="s">
        <v>69</v>
      </c>
      <c r="C16" s="8" t="s">
        <v>10</v>
      </c>
      <c r="D16" s="28"/>
    </row>
    <row r="17" spans="2:4" s="18" customFormat="1" ht="17.100000000000001" customHeight="1" x14ac:dyDescent="0.25">
      <c r="B17" s="50" t="s">
        <v>24</v>
      </c>
      <c r="C17" s="8" t="s">
        <v>10</v>
      </c>
      <c r="D17" s="68"/>
    </row>
    <row r="18" spans="2:4" s="18" customFormat="1" ht="17.100000000000001" customHeight="1" x14ac:dyDescent="0.25">
      <c r="B18" s="11" t="s">
        <v>25</v>
      </c>
      <c r="C18" s="8" t="s">
        <v>10</v>
      </c>
      <c r="D18" s="28"/>
    </row>
    <row r="19" spans="2:4" s="18" customFormat="1" ht="17.100000000000001" customHeight="1" x14ac:dyDescent="0.25">
      <c r="B19" s="11" t="s">
        <v>26</v>
      </c>
      <c r="C19" s="8" t="s">
        <v>10</v>
      </c>
      <c r="D19" s="28"/>
    </row>
    <row r="20" spans="2:4" s="18" customFormat="1" ht="17.100000000000001" customHeight="1" x14ac:dyDescent="0.25">
      <c r="B20" s="11" t="s">
        <v>27</v>
      </c>
      <c r="C20" s="8" t="s">
        <v>10</v>
      </c>
      <c r="D20" s="28"/>
    </row>
    <row r="21" spans="2:4" s="18" customFormat="1" ht="17.100000000000001" customHeight="1" x14ac:dyDescent="0.25">
      <c r="B21" s="11" t="s">
        <v>28</v>
      </c>
      <c r="C21" s="8" t="s">
        <v>10</v>
      </c>
      <c r="D21" s="28"/>
    </row>
    <row r="22" spans="2:4" s="18" customFormat="1" ht="17.100000000000001" customHeight="1" x14ac:dyDescent="0.25">
      <c r="B22" s="11" t="s">
        <v>72</v>
      </c>
      <c r="C22" s="8" t="s">
        <v>10</v>
      </c>
      <c r="D22" s="28"/>
    </row>
    <row r="23" spans="2:4" s="18" customFormat="1" ht="17.100000000000001" customHeight="1" x14ac:dyDescent="0.25">
      <c r="B23" s="11" t="s">
        <v>73</v>
      </c>
      <c r="C23" s="8" t="s">
        <v>10</v>
      </c>
      <c r="D23" s="28"/>
    </row>
    <row r="24" spans="2:4" s="18" customFormat="1" ht="17.100000000000001" customHeight="1" x14ac:dyDescent="0.25">
      <c r="B24" s="32" t="s">
        <v>71</v>
      </c>
      <c r="C24" s="8" t="s">
        <v>10</v>
      </c>
      <c r="D24" s="28"/>
    </row>
    <row r="25" spans="2:4" s="18" customFormat="1" ht="17.100000000000001" customHeight="1" x14ac:dyDescent="0.25">
      <c r="B25" s="102" t="s">
        <v>11</v>
      </c>
      <c r="C25" s="103"/>
      <c r="D25" s="104"/>
    </row>
    <row r="26" spans="2:4" s="18" customFormat="1" ht="17.100000000000001" customHeight="1" x14ac:dyDescent="0.25">
      <c r="B26" s="11" t="s">
        <v>79</v>
      </c>
      <c r="C26" s="8" t="s">
        <v>10</v>
      </c>
      <c r="D26" s="28"/>
    </row>
    <row r="27" spans="2:4" s="18" customFormat="1" ht="17.100000000000001" customHeight="1" x14ac:dyDescent="0.25">
      <c r="B27" s="11" t="s">
        <v>80</v>
      </c>
      <c r="C27" s="8" t="s">
        <v>10</v>
      </c>
      <c r="D27" s="28"/>
    </row>
    <row r="28" spans="2:4" s="18" customFormat="1" ht="17.100000000000001" customHeight="1" x14ac:dyDescent="0.25">
      <c r="B28" s="11" t="s">
        <v>81</v>
      </c>
      <c r="C28" s="8" t="s">
        <v>10</v>
      </c>
      <c r="D28" s="28"/>
    </row>
    <row r="29" spans="2:4" s="18" customFormat="1" ht="17.100000000000001" customHeight="1" x14ac:dyDescent="0.25">
      <c r="B29" s="11" t="s">
        <v>82</v>
      </c>
      <c r="C29" s="8" t="s">
        <v>10</v>
      </c>
      <c r="D29" s="28"/>
    </row>
    <row r="30" spans="2:4" s="18" customFormat="1" ht="17.100000000000001" customHeight="1" x14ac:dyDescent="0.25">
      <c r="B30" s="11" t="s">
        <v>83</v>
      </c>
      <c r="C30" s="8" t="s">
        <v>10</v>
      </c>
      <c r="D30" s="28"/>
    </row>
    <row r="31" spans="2:4" s="18" customFormat="1" ht="17.100000000000001" customHeight="1" x14ac:dyDescent="0.25">
      <c r="B31" s="11" t="s">
        <v>84</v>
      </c>
      <c r="C31" s="8" t="s">
        <v>10</v>
      </c>
      <c r="D31" s="28"/>
    </row>
    <row r="32" spans="2:4" s="18" customFormat="1" ht="17.100000000000001" customHeight="1" x14ac:dyDescent="0.25">
      <c r="B32" s="11" t="s">
        <v>85</v>
      </c>
      <c r="C32" s="8" t="s">
        <v>10</v>
      </c>
      <c r="D32" s="28"/>
    </row>
    <row r="33" spans="2:4" s="18" customFormat="1" ht="17.100000000000001" customHeight="1" x14ac:dyDescent="0.25">
      <c r="B33" s="11" t="s">
        <v>86</v>
      </c>
      <c r="C33" s="8" t="s">
        <v>10</v>
      </c>
      <c r="D33" s="28"/>
    </row>
    <row r="34" spans="2:4" s="18" customFormat="1" ht="17.100000000000001" customHeight="1" x14ac:dyDescent="0.25">
      <c r="B34" s="11" t="s">
        <v>64</v>
      </c>
      <c r="C34" s="8" t="s">
        <v>10</v>
      </c>
      <c r="D34" s="28"/>
    </row>
    <row r="35" spans="2:4" s="18" customFormat="1" ht="17.100000000000001" customHeight="1" x14ac:dyDescent="0.25">
      <c r="B35" s="11" t="s">
        <v>74</v>
      </c>
      <c r="C35" s="8" t="s">
        <v>10</v>
      </c>
      <c r="D35" s="28"/>
    </row>
    <row r="36" spans="2:4" s="18" customFormat="1" ht="17.100000000000001" customHeight="1" x14ac:dyDescent="0.25">
      <c r="B36" s="11" t="s">
        <v>75</v>
      </c>
      <c r="C36" s="8" t="s">
        <v>10</v>
      </c>
      <c r="D36" s="28"/>
    </row>
    <row r="37" spans="2:4" s="18" customFormat="1" ht="17.100000000000001" customHeight="1" x14ac:dyDescent="0.25">
      <c r="B37" s="11" t="s">
        <v>76</v>
      </c>
      <c r="C37" s="8" t="s">
        <v>10</v>
      </c>
      <c r="D37" s="28"/>
    </row>
    <row r="38" spans="2:4" s="18" customFormat="1" ht="17.100000000000001" customHeight="1" x14ac:dyDescent="0.25">
      <c r="B38" s="11" t="s">
        <v>77</v>
      </c>
      <c r="C38" s="8" t="s">
        <v>10</v>
      </c>
      <c r="D38" s="28"/>
    </row>
    <row r="39" spans="2:4" s="18" customFormat="1" ht="17.100000000000001" customHeight="1" x14ac:dyDescent="0.25">
      <c r="B39" s="11" t="s">
        <v>78</v>
      </c>
      <c r="C39" s="8" t="s">
        <v>10</v>
      </c>
      <c r="D39" s="28"/>
    </row>
    <row r="40" spans="2:4" s="18" customFormat="1" ht="17.100000000000001" customHeight="1" x14ac:dyDescent="0.25">
      <c r="B40" s="11" t="s">
        <v>87</v>
      </c>
      <c r="C40" s="8" t="s">
        <v>10</v>
      </c>
      <c r="D40" s="28"/>
    </row>
    <row r="41" spans="2:4" s="18" customFormat="1" ht="17.100000000000001" customHeight="1" x14ac:dyDescent="0.25">
      <c r="B41" s="11" t="s">
        <v>88</v>
      </c>
      <c r="C41" s="8" t="s">
        <v>10</v>
      </c>
      <c r="D41" s="28"/>
    </row>
    <row r="42" spans="2:4" s="18" customFormat="1" ht="17.100000000000001" customHeight="1" x14ac:dyDescent="0.25">
      <c r="B42" s="11" t="s">
        <v>89</v>
      </c>
      <c r="C42" s="8" t="s">
        <v>10</v>
      </c>
      <c r="D42" s="28"/>
    </row>
    <row r="43" spans="2:4" s="18" customFormat="1" ht="17.100000000000001" customHeight="1" x14ac:dyDescent="0.25">
      <c r="B43" s="11" t="s">
        <v>90</v>
      </c>
      <c r="C43" s="8" t="s">
        <v>10</v>
      </c>
      <c r="D43" s="28"/>
    </row>
    <row r="44" spans="2:4" s="18" customFormat="1" ht="17.100000000000001" customHeight="1" x14ac:dyDescent="0.25">
      <c r="B44" s="32" t="s">
        <v>91</v>
      </c>
      <c r="C44" s="8" t="s">
        <v>10</v>
      </c>
      <c r="D44" s="28"/>
    </row>
    <row r="45" spans="2:4" s="18" customFormat="1" ht="17.100000000000001" customHeight="1" x14ac:dyDescent="0.25">
      <c r="B45" s="32" t="s">
        <v>92</v>
      </c>
      <c r="C45" s="8" t="s">
        <v>10</v>
      </c>
      <c r="D45" s="28"/>
    </row>
    <row r="46" spans="2:4" s="18" customFormat="1" ht="17.100000000000001" customHeight="1" x14ac:dyDescent="0.25">
      <c r="B46" s="32" t="s">
        <v>93</v>
      </c>
      <c r="C46" s="8" t="s">
        <v>10</v>
      </c>
      <c r="D46" s="28"/>
    </row>
    <row r="47" spans="2:4" s="18" customFormat="1" ht="17.100000000000001" customHeight="1" x14ac:dyDescent="0.25">
      <c r="B47" s="32" t="s">
        <v>94</v>
      </c>
      <c r="C47" s="31" t="s">
        <v>10</v>
      </c>
      <c r="D47" s="28"/>
    </row>
    <row r="48" spans="2:4" s="18" customFormat="1" ht="17.100000000000001" customHeight="1" x14ac:dyDescent="0.25">
      <c r="B48" s="102" t="s">
        <v>58</v>
      </c>
      <c r="C48" s="103"/>
      <c r="D48" s="104"/>
    </row>
    <row r="49" spans="2:6" s="18" customFormat="1" ht="17.100000000000001" customHeight="1" x14ac:dyDescent="0.25">
      <c r="B49" s="11" t="s">
        <v>34</v>
      </c>
      <c r="C49" s="8" t="s">
        <v>7</v>
      </c>
      <c r="D49" s="69"/>
    </row>
    <row r="50" spans="2:6" s="18" customFormat="1" ht="17.100000000000001" customHeight="1" x14ac:dyDescent="0.25">
      <c r="B50" s="11" t="s">
        <v>67</v>
      </c>
      <c r="C50" s="8" t="s">
        <v>7</v>
      </c>
      <c r="D50" s="69"/>
    </row>
    <row r="51" spans="2:6" s="18" customFormat="1" ht="17.100000000000001" customHeight="1" x14ac:dyDescent="0.25">
      <c r="B51" s="11" t="s">
        <v>35</v>
      </c>
      <c r="C51" s="8" t="s">
        <v>7</v>
      </c>
      <c r="D51" s="69"/>
    </row>
    <row r="52" spans="2:6" s="18" customFormat="1" ht="17.100000000000001" customHeight="1" x14ac:dyDescent="0.25">
      <c r="B52" s="11" t="s">
        <v>36</v>
      </c>
      <c r="C52" s="8" t="s">
        <v>7</v>
      </c>
      <c r="D52" s="69"/>
    </row>
    <row r="53" spans="2:6" s="18" customFormat="1" ht="17.100000000000001" customHeight="1" x14ac:dyDescent="0.25">
      <c r="B53" s="11" t="s">
        <v>37</v>
      </c>
      <c r="C53" s="8" t="s">
        <v>7</v>
      </c>
      <c r="D53" s="69"/>
    </row>
    <row r="54" spans="2:6" s="18" customFormat="1" ht="17.100000000000001" customHeight="1" x14ac:dyDescent="0.25">
      <c r="B54" s="11" t="s">
        <v>29</v>
      </c>
      <c r="C54" s="8" t="s">
        <v>7</v>
      </c>
      <c r="D54" s="69"/>
    </row>
    <row r="55" spans="2:6" s="18" customFormat="1" ht="17.100000000000001" customHeight="1" x14ac:dyDescent="0.25">
      <c r="B55" s="11" t="s">
        <v>30</v>
      </c>
      <c r="C55" s="8" t="s">
        <v>7</v>
      </c>
      <c r="D55" s="69"/>
    </row>
    <row r="56" spans="2:6" s="18" customFormat="1" ht="17.100000000000001" customHeight="1" x14ac:dyDescent="0.25">
      <c r="B56" s="11" t="s">
        <v>31</v>
      </c>
      <c r="C56" s="8" t="s">
        <v>7</v>
      </c>
      <c r="D56" s="69"/>
    </row>
    <row r="57" spans="2:6" s="18" customFormat="1" ht="17.100000000000001" customHeight="1" x14ac:dyDescent="0.25">
      <c r="B57" s="11" t="s">
        <v>32</v>
      </c>
      <c r="C57" s="8" t="s">
        <v>7</v>
      </c>
      <c r="D57" s="69"/>
    </row>
    <row r="58" spans="2:6" s="18" customFormat="1" ht="17.100000000000001" customHeight="1" x14ac:dyDescent="0.25">
      <c r="B58" s="11" t="s">
        <v>33</v>
      </c>
      <c r="C58" s="8" t="s">
        <v>7</v>
      </c>
      <c r="D58" s="69"/>
    </row>
    <row r="59" spans="2:6" s="18" customFormat="1" ht="17.100000000000001" customHeight="1" x14ac:dyDescent="0.25">
      <c r="B59" s="11" t="s">
        <v>61</v>
      </c>
      <c r="C59" s="8" t="s">
        <v>14</v>
      </c>
      <c r="D59" s="70"/>
    </row>
    <row r="60" spans="2:6" s="18" customFormat="1" ht="17.100000000000001" customHeight="1" x14ac:dyDescent="0.25">
      <c r="B60" s="11" t="s">
        <v>13</v>
      </c>
      <c r="C60" s="8" t="s">
        <v>12</v>
      </c>
      <c r="D60" s="70"/>
    </row>
    <row r="61" spans="2:6" s="18" customFormat="1" ht="17.100000000000001" customHeight="1" x14ac:dyDescent="0.25">
      <c r="B61" s="102" t="s">
        <v>62</v>
      </c>
      <c r="C61" s="103"/>
      <c r="D61" s="104"/>
    </row>
    <row r="62" spans="2:6" s="18" customFormat="1" ht="17.100000000000001" customHeight="1" x14ac:dyDescent="0.25">
      <c r="B62" s="11" t="s">
        <v>60</v>
      </c>
      <c r="C62" s="8" t="s">
        <v>14</v>
      </c>
      <c r="D62" s="28"/>
    </row>
    <row r="63" spans="2:6" s="18" customFormat="1" ht="17.100000000000001" customHeight="1" x14ac:dyDescent="0.25">
      <c r="B63" s="102" t="s">
        <v>57</v>
      </c>
      <c r="C63" s="103"/>
      <c r="D63" s="104"/>
      <c r="E63" s="95"/>
      <c r="F63" s="95"/>
    </row>
    <row r="64" spans="2:6" s="18" customFormat="1" ht="17.100000000000001" customHeight="1" x14ac:dyDescent="0.25">
      <c r="B64" s="34" t="s">
        <v>59</v>
      </c>
      <c r="C64" s="31" t="s">
        <v>14</v>
      </c>
      <c r="D64" s="71"/>
      <c r="F64" s="17"/>
    </row>
    <row r="65" spans="2:6" s="18" customFormat="1" ht="33.950000000000003" customHeight="1" x14ac:dyDescent="0.25">
      <c r="B65" s="96" t="s">
        <v>63</v>
      </c>
      <c r="C65" s="31" t="s">
        <v>14</v>
      </c>
      <c r="D65" s="71"/>
      <c r="F65" s="17"/>
    </row>
    <row r="66" spans="2:6" s="18" customFormat="1" ht="17.100000000000001" customHeight="1" x14ac:dyDescent="0.25">
      <c r="B66" s="116" t="s">
        <v>65</v>
      </c>
      <c r="C66" s="117"/>
      <c r="D66" s="118"/>
      <c r="F66" s="17"/>
    </row>
    <row r="67" spans="2:6" s="18" customFormat="1" ht="17.100000000000001" customHeight="1" x14ac:dyDescent="0.25">
      <c r="B67" s="11" t="s">
        <v>61</v>
      </c>
      <c r="C67" s="8" t="s">
        <v>14</v>
      </c>
      <c r="D67" s="70"/>
    </row>
    <row r="68" spans="2:6" s="18" customFormat="1" ht="17.100000000000001" customHeight="1" thickBot="1" x14ac:dyDescent="0.3">
      <c r="B68" s="101" t="s">
        <v>39</v>
      </c>
      <c r="C68" s="29" t="s">
        <v>9</v>
      </c>
      <c r="D68" s="72"/>
      <c r="F68" s="17"/>
    </row>
    <row r="69" spans="2:6" ht="16.149999999999999" customHeight="1" x14ac:dyDescent="0.25">
      <c r="C69" s="4"/>
      <c r="D69" s="23"/>
      <c r="E69" s="18"/>
      <c r="F69" s="17"/>
    </row>
    <row r="76" spans="2:6" x14ac:dyDescent="0.25">
      <c r="D76" s="21"/>
    </row>
  </sheetData>
  <mergeCells count="9">
    <mergeCell ref="B2:D2"/>
    <mergeCell ref="B3:D3"/>
    <mergeCell ref="B66:D66"/>
    <mergeCell ref="B63:D63"/>
    <mergeCell ref="B6:D6"/>
    <mergeCell ref="B8:D8"/>
    <mergeCell ref="B25:D25"/>
    <mergeCell ref="B48:D48"/>
    <mergeCell ref="B61:D61"/>
  </mergeCells>
  <pageMargins left="0.7" right="0.7" top="0.75" bottom="0.75" header="0.3" footer="0.3"/>
  <pageSetup paperSize="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0"/>
  <sheetViews>
    <sheetView workbookViewId="0">
      <selection activeCell="Q19" sqref="Q19"/>
    </sheetView>
  </sheetViews>
  <sheetFormatPr baseColWidth="10" defaultRowHeight="15" x14ac:dyDescent="0.25"/>
  <sheetData>
    <row r="5" spans="1:4" x14ac:dyDescent="0.25">
      <c r="B5" s="52"/>
      <c r="C5" s="53" t="s">
        <v>44</v>
      </c>
      <c r="D5" s="53" t="s">
        <v>47</v>
      </c>
    </row>
    <row r="6" spans="1:4" x14ac:dyDescent="0.25">
      <c r="B6" s="52" t="s">
        <v>43</v>
      </c>
      <c r="C6" s="55" t="e">
        <f>'HJ Schuman'!#REF!+'SMPIJ Haute Roche'!#REF!+'CPJE Douet Garnier'!#REF!+#REF!+Beauséjour!#REF!+#REF!+#REF!+'La Seilleraye'!#REF!+#REF!</f>
        <v>#REF!</v>
      </c>
      <c r="D6" s="55" t="e">
        <f>C6*1.2</f>
        <v>#REF!</v>
      </c>
    </row>
    <row r="7" spans="1:4" x14ac:dyDescent="0.25">
      <c r="B7" s="52" t="s">
        <v>45</v>
      </c>
      <c r="C7" s="55" t="e">
        <f>'HJ St-Aignan'!#REF!+'CSA Bouillé'!#REF!+Martiens!#REF!+#REF!+Bellier!#REF!+#REF!+#REF!</f>
        <v>#REF!</v>
      </c>
      <c r="D7" s="55" t="e">
        <f t="shared" ref="D7:D8" si="0">C7*1.2</f>
        <v>#REF!</v>
      </c>
    </row>
    <row r="8" spans="1:4" x14ac:dyDescent="0.25">
      <c r="B8" s="52" t="s">
        <v>46</v>
      </c>
      <c r="C8" s="56" t="e">
        <f>SUM(C6:C7)</f>
        <v>#REF!</v>
      </c>
      <c r="D8" s="56" t="e">
        <f t="shared" si="0"/>
        <v>#REF!</v>
      </c>
    </row>
    <row r="10" spans="1:4" x14ac:dyDescent="0.25">
      <c r="A10" s="5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H29"/>
  <sheetViews>
    <sheetView zoomScale="80" zoomScaleNormal="80" workbookViewId="0">
      <selection activeCell="H26" sqref="H26"/>
    </sheetView>
  </sheetViews>
  <sheetFormatPr baseColWidth="10" defaultRowHeight="15" x14ac:dyDescent="0.25"/>
  <cols>
    <col min="2" max="2" width="71.85546875" bestFit="1" customWidth="1"/>
    <col min="3" max="3" width="9.5703125" customWidth="1"/>
    <col min="4" max="4" width="19" customWidth="1"/>
    <col min="5" max="5" width="14" customWidth="1"/>
    <col min="6" max="6" width="14.7109375" customWidth="1"/>
    <col min="7" max="7" width="11" bestFit="1" customWidth="1"/>
    <col min="8" max="8" width="15" customWidth="1"/>
  </cols>
  <sheetData>
    <row r="1" spans="2:8" ht="15.75" thickBot="1" x14ac:dyDescent="0.3"/>
    <row r="2" spans="2:8" ht="82.9" customHeight="1" thickBot="1" x14ac:dyDescent="0.3">
      <c r="B2" s="107" t="s">
        <v>49</v>
      </c>
      <c r="C2" s="108"/>
      <c r="D2" s="108"/>
      <c r="E2" s="108"/>
      <c r="F2" s="108"/>
      <c r="G2" s="108"/>
      <c r="H2" s="109"/>
    </row>
    <row r="3" spans="2:8" ht="48" customHeight="1" thickBot="1" x14ac:dyDescent="0.3">
      <c r="B3" s="113" t="s">
        <v>21</v>
      </c>
      <c r="C3" s="114"/>
      <c r="D3" s="114"/>
      <c r="E3" s="114"/>
      <c r="F3" s="114"/>
      <c r="G3" s="114"/>
      <c r="H3" s="115"/>
    </row>
    <row r="4" spans="2:8" x14ac:dyDescent="0.25">
      <c r="B4" s="2"/>
      <c r="C4" s="3"/>
      <c r="D4" s="3"/>
      <c r="E4" s="4"/>
      <c r="F4" s="4"/>
      <c r="G4" s="4"/>
      <c r="H4" s="4"/>
    </row>
    <row r="5" spans="2:8" ht="15.75" thickBot="1" x14ac:dyDescent="0.3">
      <c r="B5" s="2"/>
      <c r="C5" s="3"/>
      <c r="D5" s="3"/>
      <c r="E5" s="4"/>
      <c r="F5" s="4"/>
      <c r="G5" s="4"/>
      <c r="H5" s="4"/>
    </row>
    <row r="6" spans="2:8" ht="45" customHeight="1" thickBot="1" x14ac:dyDescent="0.3">
      <c r="B6" s="110" t="s">
        <v>48</v>
      </c>
      <c r="C6" s="111"/>
      <c r="D6" s="111"/>
      <c r="E6" s="111"/>
      <c r="F6" s="111"/>
      <c r="G6" s="111"/>
      <c r="H6" s="112"/>
    </row>
    <row r="7" spans="2:8" ht="30.75" thickBot="1" x14ac:dyDescent="0.3">
      <c r="B7" s="27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</row>
    <row r="8" spans="2:8" s="18" customFormat="1" ht="17.100000000000001" customHeight="1" x14ac:dyDescent="0.25">
      <c r="B8" s="102" t="s">
        <v>8</v>
      </c>
      <c r="C8" s="103"/>
      <c r="D8" s="103"/>
      <c r="E8" s="103"/>
      <c r="F8" s="103"/>
      <c r="G8" s="103"/>
      <c r="H8" s="104"/>
    </row>
    <row r="9" spans="2:8" s="18" customFormat="1" ht="17.100000000000001" customHeight="1" x14ac:dyDescent="0.25">
      <c r="B9" s="73" t="s">
        <v>55</v>
      </c>
      <c r="C9" s="8" t="s">
        <v>10</v>
      </c>
      <c r="D9" s="9"/>
      <c r="E9" s="74">
        <f>1180-109</f>
        <v>1071</v>
      </c>
      <c r="F9" s="64">
        <f>D9*E9</f>
        <v>0</v>
      </c>
      <c r="G9" s="61">
        <v>4</v>
      </c>
      <c r="H9" s="66">
        <f t="shared" ref="H9:H10" si="0">F9*G9</f>
        <v>0</v>
      </c>
    </row>
    <row r="10" spans="2:8" s="18" customFormat="1" ht="17.100000000000001" customHeight="1" x14ac:dyDescent="0.25">
      <c r="B10" s="73" t="s">
        <v>27</v>
      </c>
      <c r="C10" s="8" t="s">
        <v>10</v>
      </c>
      <c r="D10" s="9"/>
      <c r="E10" s="83">
        <v>1071</v>
      </c>
      <c r="F10" s="64">
        <f t="shared" ref="F10" si="1">D10*E10</f>
        <v>0</v>
      </c>
      <c r="G10" s="61">
        <v>6</v>
      </c>
      <c r="H10" s="66">
        <f t="shared" si="0"/>
        <v>0</v>
      </c>
    </row>
    <row r="11" spans="2:8" s="18" customFormat="1" ht="17.100000000000001" customHeight="1" x14ac:dyDescent="0.25">
      <c r="B11" s="116" t="s">
        <v>11</v>
      </c>
      <c r="C11" s="117"/>
      <c r="D11" s="117"/>
      <c r="E11" s="117"/>
      <c r="F11" s="117"/>
      <c r="G11" s="117"/>
      <c r="H11" s="118"/>
    </row>
    <row r="12" spans="2:8" s="18" customFormat="1" ht="17.100000000000001" customHeight="1" x14ac:dyDescent="0.25">
      <c r="B12" s="11" t="s">
        <v>95</v>
      </c>
      <c r="C12" s="8" t="s">
        <v>10</v>
      </c>
      <c r="D12" s="9"/>
      <c r="E12" s="83">
        <v>375</v>
      </c>
      <c r="F12" s="64">
        <f t="shared" ref="F12" si="2">D12*E12</f>
        <v>0</v>
      </c>
      <c r="G12" s="10">
        <v>4</v>
      </c>
      <c r="H12" s="66">
        <f t="shared" ref="H12" si="3">F12*G12</f>
        <v>0</v>
      </c>
    </row>
    <row r="13" spans="2:8" s="18" customFormat="1" ht="17.100000000000001" customHeight="1" x14ac:dyDescent="0.25">
      <c r="B13" s="116" t="s">
        <v>58</v>
      </c>
      <c r="C13" s="117"/>
      <c r="D13" s="117"/>
      <c r="E13" s="117"/>
      <c r="F13" s="117"/>
      <c r="G13" s="117"/>
      <c r="H13" s="118"/>
    </row>
    <row r="14" spans="2:8" s="18" customFormat="1" ht="17.100000000000001" customHeight="1" x14ac:dyDescent="0.25">
      <c r="B14" s="11" t="s">
        <v>36</v>
      </c>
      <c r="C14" s="8" t="s">
        <v>7</v>
      </c>
      <c r="D14" s="12"/>
      <c r="E14" s="76">
        <f>24+8</f>
        <v>32</v>
      </c>
      <c r="F14" s="64">
        <f>D14*E14</f>
        <v>0</v>
      </c>
      <c r="G14" s="61">
        <v>2</v>
      </c>
      <c r="H14" s="66">
        <f>F14*G14</f>
        <v>0</v>
      </c>
    </row>
    <row r="15" spans="2:8" s="18" customFormat="1" ht="17.100000000000001" customHeight="1" x14ac:dyDescent="0.25">
      <c r="B15" s="11" t="s">
        <v>37</v>
      </c>
      <c r="C15" s="8" t="s">
        <v>7</v>
      </c>
      <c r="D15" s="12"/>
      <c r="E15" s="76">
        <f>10+3</f>
        <v>13</v>
      </c>
      <c r="F15" s="64">
        <f>D15*E15</f>
        <v>0</v>
      </c>
      <c r="G15" s="61">
        <v>2</v>
      </c>
      <c r="H15" s="66">
        <f>F15*G15</f>
        <v>0</v>
      </c>
    </row>
    <row r="16" spans="2:8" s="18" customFormat="1" ht="17.100000000000001" customHeight="1" x14ac:dyDescent="0.25">
      <c r="B16" s="11" t="s">
        <v>31</v>
      </c>
      <c r="C16" s="8" t="s">
        <v>7</v>
      </c>
      <c r="D16" s="12"/>
      <c r="E16" s="76">
        <f>16+5</f>
        <v>21</v>
      </c>
      <c r="F16" s="64">
        <f t="shared" ref="F16:F17" si="4">D16*E16</f>
        <v>0</v>
      </c>
      <c r="G16" s="61">
        <v>2</v>
      </c>
      <c r="H16" s="66">
        <f t="shared" ref="H16:H17" si="5">F16*G16</f>
        <v>0</v>
      </c>
    </row>
    <row r="17" spans="2:8" s="18" customFormat="1" ht="17.100000000000001" customHeight="1" x14ac:dyDescent="0.25">
      <c r="B17" s="11" t="s">
        <v>61</v>
      </c>
      <c r="C17" s="8" t="s">
        <v>14</v>
      </c>
      <c r="D17" s="9"/>
      <c r="E17" s="74">
        <f>55+308+5+21</f>
        <v>389</v>
      </c>
      <c r="F17" s="64">
        <f t="shared" si="4"/>
        <v>0</v>
      </c>
      <c r="G17" s="61">
        <v>4</v>
      </c>
      <c r="H17" s="66">
        <f t="shared" si="5"/>
        <v>0</v>
      </c>
    </row>
    <row r="18" spans="2:8" s="18" customFormat="1" ht="17.100000000000001" customHeight="1" x14ac:dyDescent="0.25">
      <c r="B18" s="116" t="s">
        <v>62</v>
      </c>
      <c r="C18" s="117"/>
      <c r="D18" s="117"/>
      <c r="E18" s="117"/>
      <c r="F18" s="117"/>
      <c r="G18" s="117"/>
      <c r="H18" s="118"/>
    </row>
    <row r="19" spans="2:8" s="18" customFormat="1" ht="17.100000000000001" customHeight="1" x14ac:dyDescent="0.25">
      <c r="B19" s="11" t="s">
        <v>60</v>
      </c>
      <c r="C19" s="8" t="s">
        <v>10</v>
      </c>
      <c r="D19" s="9"/>
      <c r="E19" s="83">
        <f>344+156</f>
        <v>500</v>
      </c>
      <c r="F19" s="64">
        <f t="shared" ref="F19" si="6">D19*E19</f>
        <v>0</v>
      </c>
      <c r="G19" s="10">
        <v>4</v>
      </c>
      <c r="H19" s="66">
        <f t="shared" ref="H19" si="7">F19*G19</f>
        <v>0</v>
      </c>
    </row>
    <row r="20" spans="2:8" s="18" customFormat="1" ht="17.100000000000001" customHeight="1" x14ac:dyDescent="0.25">
      <c r="B20" s="102" t="s">
        <v>57</v>
      </c>
      <c r="C20" s="103"/>
      <c r="D20" s="103"/>
      <c r="E20" s="103"/>
      <c r="F20" s="103"/>
      <c r="G20" s="103"/>
      <c r="H20" s="104"/>
    </row>
    <row r="21" spans="2:8" s="18" customFormat="1" ht="33.950000000000003" customHeight="1" x14ac:dyDescent="0.25">
      <c r="B21" s="63" t="s">
        <v>59</v>
      </c>
      <c r="C21" s="8" t="s">
        <v>41</v>
      </c>
      <c r="D21" s="46"/>
      <c r="E21" s="35">
        <v>1</v>
      </c>
      <c r="F21" s="64">
        <f>D21*E21</f>
        <v>0</v>
      </c>
      <c r="G21" s="60">
        <f>8</f>
        <v>8</v>
      </c>
      <c r="H21" s="66">
        <f t="shared" ref="H21" si="8">F21*G21</f>
        <v>0</v>
      </c>
    </row>
    <row r="22" spans="2:8" s="18" customFormat="1" ht="17.100000000000001" customHeight="1" x14ac:dyDescent="0.25">
      <c r="B22" s="116" t="s">
        <v>65</v>
      </c>
      <c r="C22" s="117"/>
      <c r="D22" s="117"/>
      <c r="E22" s="117"/>
      <c r="F22" s="117"/>
      <c r="G22" s="117"/>
      <c r="H22" s="118"/>
    </row>
    <row r="23" spans="2:8" s="18" customFormat="1" ht="17.100000000000001" customHeight="1" x14ac:dyDescent="0.25">
      <c r="B23" s="11" t="s">
        <v>38</v>
      </c>
      <c r="C23" s="8" t="s">
        <v>9</v>
      </c>
      <c r="D23" s="9"/>
      <c r="E23" s="83">
        <v>120</v>
      </c>
      <c r="F23" s="64">
        <f t="shared" ref="F23" si="9">D23*E23</f>
        <v>0</v>
      </c>
      <c r="G23" s="10">
        <v>4</v>
      </c>
      <c r="H23" s="66">
        <f>F23*G23</f>
        <v>0</v>
      </c>
    </row>
    <row r="24" spans="2:8" s="18" customFormat="1" ht="17.100000000000001" customHeight="1" thickBot="1" x14ac:dyDescent="0.3">
      <c r="B24" s="32" t="s">
        <v>39</v>
      </c>
      <c r="C24" s="31" t="s">
        <v>9</v>
      </c>
      <c r="D24" s="49"/>
      <c r="E24" s="91">
        <v>126</v>
      </c>
      <c r="F24" s="92">
        <f t="shared" ref="F24" si="10">D24*E24</f>
        <v>0</v>
      </c>
      <c r="G24" s="51">
        <v>4</v>
      </c>
      <c r="H24" s="93">
        <f t="shared" ref="H24" si="11">F24*G24</f>
        <v>0</v>
      </c>
    </row>
    <row r="25" spans="2:8" s="18" customFormat="1" ht="17.100000000000001" customHeight="1" thickBot="1" x14ac:dyDescent="0.3">
      <c r="B25" s="119" t="s">
        <v>50</v>
      </c>
      <c r="C25" s="120"/>
      <c r="D25" s="120"/>
      <c r="E25" s="120"/>
      <c r="F25" s="120"/>
      <c r="G25" s="120"/>
      <c r="H25" s="94">
        <f>SUM(H9:H10,H12,H14:H17,H19,H21,H23:H24)</f>
        <v>0</v>
      </c>
    </row>
    <row r="26" spans="2:8" ht="15.75" x14ac:dyDescent="0.25">
      <c r="B26" s="13"/>
      <c r="C26" s="14"/>
      <c r="D26" s="14"/>
      <c r="E26" s="14"/>
      <c r="F26" s="14"/>
      <c r="G26" s="14"/>
      <c r="H26" s="14"/>
    </row>
    <row r="27" spans="2:8" x14ac:dyDescent="0.25">
      <c r="B27" s="19"/>
      <c r="C27" s="4"/>
      <c r="D27" s="20"/>
      <c r="E27" s="16"/>
      <c r="F27" s="21"/>
      <c r="G27" s="18"/>
      <c r="H27" s="21"/>
    </row>
    <row r="28" spans="2:8" ht="16.149999999999999" customHeight="1" x14ac:dyDescent="0.25">
      <c r="B28" s="19"/>
      <c r="C28" s="4"/>
      <c r="D28" s="20"/>
      <c r="E28" s="16"/>
      <c r="F28" s="21"/>
      <c r="H28" s="21"/>
    </row>
    <row r="29" spans="2:8" ht="15" customHeight="1" x14ac:dyDescent="0.25">
      <c r="B29" s="19"/>
      <c r="C29" s="4"/>
      <c r="D29" s="25"/>
      <c r="E29" s="26"/>
      <c r="F29" s="21"/>
      <c r="H29" s="21"/>
    </row>
  </sheetData>
  <mergeCells count="10">
    <mergeCell ref="B11:H11"/>
    <mergeCell ref="B2:H2"/>
    <mergeCell ref="B6:H6"/>
    <mergeCell ref="B3:H3"/>
    <mergeCell ref="B8:H8"/>
    <mergeCell ref="B13:H13"/>
    <mergeCell ref="B20:H20"/>
    <mergeCell ref="B22:H22"/>
    <mergeCell ref="B25:G25"/>
    <mergeCell ref="B18:H18"/>
  </mergeCells>
  <pageMargins left="0.7" right="0.7" top="0.75" bottom="0.75" header="0.3" footer="0.3"/>
  <pageSetup paperSize="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H20"/>
  <sheetViews>
    <sheetView zoomScale="80" zoomScaleNormal="80" workbookViewId="0">
      <selection activeCell="H20" sqref="H20"/>
    </sheetView>
  </sheetViews>
  <sheetFormatPr baseColWidth="10" defaultRowHeight="15" x14ac:dyDescent="0.25"/>
  <cols>
    <col min="2" max="2" width="71.85546875" bestFit="1" customWidth="1"/>
    <col min="3" max="3" width="8.42578125" customWidth="1"/>
    <col min="4" max="4" width="18.5703125" customWidth="1"/>
    <col min="5" max="5" width="20.42578125" customWidth="1"/>
    <col min="6" max="6" width="16.7109375" customWidth="1"/>
    <col min="7" max="7" width="10.5703125" customWidth="1"/>
    <col min="8" max="8" width="15.28515625" customWidth="1"/>
  </cols>
  <sheetData>
    <row r="1" spans="2:8" ht="15.75" thickBot="1" x14ac:dyDescent="0.3"/>
    <row r="2" spans="2:8" ht="82.9" customHeight="1" thickBot="1" x14ac:dyDescent="0.3">
      <c r="B2" s="107" t="s">
        <v>49</v>
      </c>
      <c r="C2" s="108"/>
      <c r="D2" s="108"/>
      <c r="E2" s="108"/>
      <c r="F2" s="108"/>
      <c r="G2" s="108"/>
      <c r="H2" s="109"/>
    </row>
    <row r="3" spans="2:8" ht="49.9" customHeight="1" thickBot="1" x14ac:dyDescent="0.3">
      <c r="B3" s="113" t="s">
        <v>19</v>
      </c>
      <c r="C3" s="114"/>
      <c r="D3" s="114"/>
      <c r="E3" s="114"/>
      <c r="F3" s="114"/>
      <c r="G3" s="114"/>
      <c r="H3" s="115"/>
    </row>
    <row r="4" spans="2:8" x14ac:dyDescent="0.25">
      <c r="B4" s="2"/>
      <c r="C4" s="3"/>
      <c r="D4" s="3"/>
      <c r="E4" s="4"/>
      <c r="F4" s="4"/>
      <c r="G4" s="4"/>
      <c r="H4" s="4"/>
    </row>
    <row r="5" spans="2:8" ht="15.75" thickBot="1" x14ac:dyDescent="0.3">
      <c r="B5" s="2"/>
      <c r="C5" s="3"/>
      <c r="D5" s="3"/>
      <c r="E5" s="4"/>
      <c r="F5" s="4"/>
      <c r="G5" s="4"/>
      <c r="H5" s="4"/>
    </row>
    <row r="6" spans="2:8" ht="43.9" customHeight="1" thickBot="1" x14ac:dyDescent="0.3">
      <c r="B6" s="110" t="s">
        <v>48</v>
      </c>
      <c r="C6" s="111"/>
      <c r="D6" s="111"/>
      <c r="E6" s="111"/>
      <c r="F6" s="111"/>
      <c r="G6" s="111"/>
      <c r="H6" s="112"/>
    </row>
    <row r="7" spans="2:8" ht="30.75" thickBot="1" x14ac:dyDescent="0.3">
      <c r="B7" s="27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</row>
    <row r="8" spans="2:8" s="18" customFormat="1" ht="17.100000000000001" customHeight="1" x14ac:dyDescent="0.25">
      <c r="B8" s="102" t="s">
        <v>8</v>
      </c>
      <c r="C8" s="103"/>
      <c r="D8" s="103"/>
      <c r="E8" s="103"/>
      <c r="F8" s="103"/>
      <c r="G8" s="103"/>
      <c r="H8" s="104"/>
    </row>
    <row r="9" spans="2:8" s="18" customFormat="1" ht="17.100000000000001" customHeight="1" x14ac:dyDescent="0.25">
      <c r="B9" s="73" t="s">
        <v>55</v>
      </c>
      <c r="C9" s="8" t="s">
        <v>10</v>
      </c>
      <c r="D9" s="9"/>
      <c r="E9" s="83">
        <v>2132</v>
      </c>
      <c r="F9" s="64">
        <f t="shared" ref="F9:F10" si="0">D9*E9</f>
        <v>0</v>
      </c>
      <c r="G9" s="61">
        <v>4</v>
      </c>
      <c r="H9" s="66">
        <f t="shared" ref="H9:H10" si="1">F9*G9</f>
        <v>0</v>
      </c>
    </row>
    <row r="10" spans="2:8" s="18" customFormat="1" ht="17.100000000000001" customHeight="1" x14ac:dyDescent="0.25">
      <c r="B10" s="73" t="s">
        <v>27</v>
      </c>
      <c r="C10" s="8" t="s">
        <v>10</v>
      </c>
      <c r="D10" s="47"/>
      <c r="E10" s="83">
        <v>2132</v>
      </c>
      <c r="F10" s="64">
        <f t="shared" si="0"/>
        <v>0</v>
      </c>
      <c r="G10" s="61">
        <v>6</v>
      </c>
      <c r="H10" s="66">
        <f t="shared" si="1"/>
        <v>0</v>
      </c>
    </row>
    <row r="11" spans="2:8" s="18" customFormat="1" ht="17.100000000000001" customHeight="1" x14ac:dyDescent="0.25">
      <c r="B11" s="116" t="s">
        <v>58</v>
      </c>
      <c r="C11" s="117"/>
      <c r="D11" s="117"/>
      <c r="E11" s="117"/>
      <c r="F11" s="117"/>
      <c r="G11" s="117"/>
      <c r="H11" s="118"/>
    </row>
    <row r="12" spans="2:8" s="18" customFormat="1" ht="17.100000000000001" customHeight="1" x14ac:dyDescent="0.25">
      <c r="B12" s="11" t="s">
        <v>31</v>
      </c>
      <c r="C12" s="8" t="s">
        <v>7</v>
      </c>
      <c r="D12" s="12"/>
      <c r="E12" s="85">
        <v>300</v>
      </c>
      <c r="F12" s="64">
        <f t="shared" ref="F12:F14" si="2">D12*E12</f>
        <v>0</v>
      </c>
      <c r="G12" s="10">
        <v>2</v>
      </c>
      <c r="H12" s="66">
        <f t="shared" ref="H12:H14" si="3">F12*G12</f>
        <v>0</v>
      </c>
    </row>
    <row r="13" spans="2:8" s="18" customFormat="1" ht="17.100000000000001" customHeight="1" x14ac:dyDescent="0.25">
      <c r="B13" s="11" t="s">
        <v>61</v>
      </c>
      <c r="C13" s="8" t="s">
        <v>14</v>
      </c>
      <c r="D13" s="9"/>
      <c r="E13" s="83">
        <v>250</v>
      </c>
      <c r="F13" s="64">
        <f t="shared" si="2"/>
        <v>0</v>
      </c>
      <c r="G13" s="10">
        <v>4</v>
      </c>
      <c r="H13" s="66">
        <f t="shared" si="3"/>
        <v>0</v>
      </c>
    </row>
    <row r="14" spans="2:8" s="18" customFormat="1" ht="17.100000000000001" customHeight="1" x14ac:dyDescent="0.25">
      <c r="B14" s="11" t="s">
        <v>13</v>
      </c>
      <c r="C14" s="8" t="s">
        <v>12</v>
      </c>
      <c r="D14" s="44"/>
      <c r="E14" s="79">
        <v>9</v>
      </c>
      <c r="F14" s="64">
        <f t="shared" si="2"/>
        <v>0</v>
      </c>
      <c r="G14" s="10">
        <v>2</v>
      </c>
      <c r="H14" s="66">
        <f t="shared" si="3"/>
        <v>0</v>
      </c>
    </row>
    <row r="15" spans="2:8" s="18" customFormat="1" ht="17.100000000000001" customHeight="1" x14ac:dyDescent="0.25">
      <c r="B15" s="116" t="s">
        <v>62</v>
      </c>
      <c r="C15" s="117"/>
      <c r="D15" s="117"/>
      <c r="E15" s="117"/>
      <c r="F15" s="117"/>
      <c r="G15" s="117"/>
      <c r="H15" s="118"/>
    </row>
    <row r="16" spans="2:8" s="18" customFormat="1" ht="17.100000000000001" customHeight="1" x14ac:dyDescent="0.25">
      <c r="B16" s="11" t="s">
        <v>60</v>
      </c>
      <c r="C16" s="8" t="s">
        <v>10</v>
      </c>
      <c r="D16" s="9"/>
      <c r="E16" s="83">
        <f>1400-900</f>
        <v>500</v>
      </c>
      <c r="F16" s="87">
        <f t="shared" ref="F16" si="4">D16*E16</f>
        <v>0</v>
      </c>
      <c r="G16" s="10">
        <v>4</v>
      </c>
      <c r="H16" s="88">
        <f t="shared" ref="H16" si="5">F16*G16</f>
        <v>0</v>
      </c>
    </row>
    <row r="17" spans="2:8" s="18" customFormat="1" ht="17.100000000000001" customHeight="1" x14ac:dyDescent="0.25">
      <c r="B17" s="102" t="s">
        <v>57</v>
      </c>
      <c r="C17" s="103"/>
      <c r="D17" s="103"/>
      <c r="E17" s="103"/>
      <c r="F17" s="103"/>
      <c r="G17" s="103"/>
      <c r="H17" s="104"/>
    </row>
    <row r="18" spans="2:8" s="18" customFormat="1" ht="33.950000000000003" customHeight="1" x14ac:dyDescent="0.25">
      <c r="B18" s="63" t="s">
        <v>59</v>
      </c>
      <c r="C18" s="8" t="s">
        <v>41</v>
      </c>
      <c r="D18" s="33"/>
      <c r="E18" s="35">
        <v>1</v>
      </c>
      <c r="F18" s="64">
        <f>D18*E18</f>
        <v>0</v>
      </c>
      <c r="G18" s="60">
        <f>2+4-2+1</f>
        <v>5</v>
      </c>
      <c r="H18" s="66">
        <f t="shared" ref="H18" si="6">F18*G18</f>
        <v>0</v>
      </c>
    </row>
    <row r="19" spans="2:8" s="18" customFormat="1" ht="17.100000000000001" customHeight="1" thickBot="1" x14ac:dyDescent="0.3">
      <c r="B19" s="105" t="s">
        <v>50</v>
      </c>
      <c r="C19" s="106"/>
      <c r="D19" s="106"/>
      <c r="E19" s="106"/>
      <c r="F19" s="106"/>
      <c r="G19" s="106"/>
      <c r="H19" s="89">
        <f>SUM(H9:H10,H12:H14,H16,H18)</f>
        <v>0</v>
      </c>
    </row>
    <row r="20" spans="2:8" ht="15.75" x14ac:dyDescent="0.25">
      <c r="B20" s="13"/>
      <c r="C20" s="14"/>
      <c r="D20" s="14"/>
      <c r="E20" s="14"/>
      <c r="F20" s="14"/>
      <c r="G20" s="14"/>
      <c r="H20" s="14"/>
    </row>
  </sheetData>
  <mergeCells count="8">
    <mergeCell ref="B2:H2"/>
    <mergeCell ref="B6:H6"/>
    <mergeCell ref="B3:H3"/>
    <mergeCell ref="B19:G19"/>
    <mergeCell ref="B8:H8"/>
    <mergeCell ref="B11:H11"/>
    <mergeCell ref="B17:H17"/>
    <mergeCell ref="B15:H15"/>
  </mergeCells>
  <pageMargins left="0.25" right="0.25" top="0.75" bottom="0.75" header="0.3" footer="0.3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N24"/>
  <sheetViews>
    <sheetView zoomScale="80" zoomScaleNormal="80" workbookViewId="0">
      <selection activeCell="H21" sqref="H21"/>
    </sheetView>
  </sheetViews>
  <sheetFormatPr baseColWidth="10" defaultRowHeight="15" x14ac:dyDescent="0.25"/>
  <cols>
    <col min="2" max="2" width="73.140625" customWidth="1"/>
    <col min="3" max="3" width="8.5703125" customWidth="1"/>
    <col min="4" max="4" width="17.5703125" customWidth="1"/>
    <col min="5" max="5" width="17.28515625" customWidth="1"/>
    <col min="6" max="6" width="16" customWidth="1"/>
    <col min="7" max="7" width="14.42578125" bestFit="1" customWidth="1"/>
    <col min="8" max="8" width="29.7109375" customWidth="1"/>
  </cols>
  <sheetData>
    <row r="1" spans="2:14" ht="15.75" thickBot="1" x14ac:dyDescent="0.3"/>
    <row r="2" spans="2:14" ht="82.9" customHeight="1" thickBot="1" x14ac:dyDescent="0.3">
      <c r="B2" s="107" t="s">
        <v>49</v>
      </c>
      <c r="C2" s="108"/>
      <c r="D2" s="108"/>
      <c r="E2" s="108"/>
      <c r="F2" s="108"/>
      <c r="G2" s="108"/>
      <c r="H2" s="109"/>
    </row>
    <row r="3" spans="2:14" ht="44.45" customHeight="1" thickBot="1" x14ac:dyDescent="0.3">
      <c r="B3" s="113" t="s">
        <v>15</v>
      </c>
      <c r="C3" s="121"/>
      <c r="D3" s="121"/>
      <c r="E3" s="121"/>
      <c r="F3" s="121"/>
      <c r="G3" s="121"/>
      <c r="H3" s="122"/>
    </row>
    <row r="4" spans="2:14" x14ac:dyDescent="0.25">
      <c r="B4" s="2"/>
      <c r="C4" s="3"/>
      <c r="D4" s="3"/>
      <c r="E4" s="4"/>
      <c r="F4" s="4"/>
      <c r="G4" s="4"/>
      <c r="H4" s="4"/>
    </row>
    <row r="5" spans="2:14" ht="15.75" thickBot="1" x14ac:dyDescent="0.3">
      <c r="B5" s="2"/>
      <c r="C5" s="3"/>
      <c r="D5" s="3"/>
      <c r="E5" s="4"/>
      <c r="F5" s="4"/>
      <c r="G5" s="4"/>
      <c r="H5" s="4"/>
    </row>
    <row r="6" spans="2:14" ht="36" customHeight="1" thickBot="1" x14ac:dyDescent="0.3">
      <c r="B6" s="110" t="s">
        <v>48</v>
      </c>
      <c r="C6" s="111"/>
      <c r="D6" s="111"/>
      <c r="E6" s="111"/>
      <c r="F6" s="111"/>
      <c r="G6" s="111"/>
      <c r="H6" s="112"/>
    </row>
    <row r="7" spans="2:14" ht="30.75" thickBot="1" x14ac:dyDescent="0.3">
      <c r="B7" s="27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</row>
    <row r="8" spans="2:14" s="18" customFormat="1" ht="17.100000000000001" customHeight="1" x14ac:dyDescent="0.25">
      <c r="B8" s="116" t="s">
        <v>8</v>
      </c>
      <c r="C8" s="117"/>
      <c r="D8" s="117"/>
      <c r="E8" s="117"/>
      <c r="F8" s="117"/>
      <c r="G8" s="117"/>
      <c r="H8" s="118"/>
    </row>
    <row r="9" spans="2:14" s="18" customFormat="1" ht="17.100000000000001" customHeight="1" x14ac:dyDescent="0.25">
      <c r="B9" s="73" t="s">
        <v>52</v>
      </c>
      <c r="C9" s="8" t="s">
        <v>9</v>
      </c>
      <c r="D9" s="9"/>
      <c r="E9" s="74">
        <v>200</v>
      </c>
      <c r="F9" s="64">
        <f>D9*E9</f>
        <v>0</v>
      </c>
      <c r="G9" s="60">
        <v>4</v>
      </c>
      <c r="H9" s="66">
        <f>F9*G9</f>
        <v>0</v>
      </c>
    </row>
    <row r="10" spans="2:14" s="18" customFormat="1" ht="17.100000000000001" customHeight="1" x14ac:dyDescent="0.25">
      <c r="B10" s="73" t="s">
        <v>25</v>
      </c>
      <c r="C10" s="8" t="s">
        <v>9</v>
      </c>
      <c r="D10" s="47"/>
      <c r="E10" s="74">
        <v>200</v>
      </c>
      <c r="F10" s="64">
        <f t="shared" ref="F10" si="0">D10*E10</f>
        <v>0</v>
      </c>
      <c r="G10" s="61">
        <v>6</v>
      </c>
      <c r="H10" s="66">
        <f>F10*G10</f>
        <v>0</v>
      </c>
    </row>
    <row r="11" spans="2:14" s="18" customFormat="1" ht="17.100000000000001" customHeight="1" x14ac:dyDescent="0.25">
      <c r="B11" s="116" t="s">
        <v>11</v>
      </c>
      <c r="C11" s="117"/>
      <c r="D11" s="123"/>
      <c r="E11" s="123"/>
      <c r="F11" s="123"/>
      <c r="G11" s="123"/>
      <c r="H11" s="124"/>
    </row>
    <row r="12" spans="2:14" s="18" customFormat="1" ht="17.100000000000001" customHeight="1" x14ac:dyDescent="0.25">
      <c r="B12" s="11" t="s">
        <v>97</v>
      </c>
      <c r="C12" s="8" t="s">
        <v>10</v>
      </c>
      <c r="D12" s="9"/>
      <c r="E12" s="74">
        <v>70</v>
      </c>
      <c r="F12" s="64">
        <f t="shared" ref="F12" si="1">D12*E12</f>
        <v>0</v>
      </c>
      <c r="G12" s="61">
        <v>4</v>
      </c>
      <c r="H12" s="66">
        <f t="shared" ref="H12" si="2">F12*G12</f>
        <v>0</v>
      </c>
      <c r="I12" s="75"/>
      <c r="J12" s="75"/>
      <c r="K12" s="75"/>
      <c r="L12" s="75"/>
      <c r="M12" s="75"/>
    </row>
    <row r="13" spans="2:14" s="18" customFormat="1" ht="17.100000000000001" customHeight="1" x14ac:dyDescent="0.25">
      <c r="B13" s="116" t="s">
        <v>58</v>
      </c>
      <c r="C13" s="117"/>
      <c r="D13" s="125"/>
      <c r="E13" s="125"/>
      <c r="F13" s="125"/>
      <c r="G13" s="125"/>
      <c r="H13" s="126"/>
    </row>
    <row r="14" spans="2:14" s="18" customFormat="1" ht="17.100000000000001" customHeight="1" x14ac:dyDescent="0.25">
      <c r="B14" s="11" t="s">
        <v>98</v>
      </c>
      <c r="C14" s="8" t="s">
        <v>7</v>
      </c>
      <c r="D14" s="12"/>
      <c r="E14" s="76">
        <v>10</v>
      </c>
      <c r="F14" s="64">
        <f t="shared" ref="F14" si="3">D14*E14</f>
        <v>0</v>
      </c>
      <c r="G14" s="10">
        <v>2</v>
      </c>
      <c r="H14" s="66">
        <f t="shared" ref="H14" si="4">F14*G14</f>
        <v>0</v>
      </c>
      <c r="I14" s="77"/>
      <c r="J14" s="77"/>
      <c r="K14" s="77"/>
      <c r="L14" s="77"/>
      <c r="M14" s="77"/>
      <c r="N14" s="78"/>
    </row>
    <row r="15" spans="2:14" s="18" customFormat="1" ht="17.100000000000001" customHeight="1" x14ac:dyDescent="0.25">
      <c r="B15" s="11" t="s">
        <v>13</v>
      </c>
      <c r="C15" s="8" t="s">
        <v>12</v>
      </c>
      <c r="D15" s="45"/>
      <c r="E15" s="79">
        <v>5</v>
      </c>
      <c r="F15" s="64">
        <f t="shared" ref="F15" si="5">D15*E15</f>
        <v>0</v>
      </c>
      <c r="G15" s="10">
        <v>2</v>
      </c>
      <c r="H15" s="66">
        <f t="shared" ref="H15" si="6">F15*G15</f>
        <v>0</v>
      </c>
    </row>
    <row r="16" spans="2:14" s="18" customFormat="1" ht="17.100000000000001" customHeight="1" x14ac:dyDescent="0.25">
      <c r="B16" s="102" t="s">
        <v>62</v>
      </c>
      <c r="C16" s="103"/>
      <c r="D16" s="103"/>
      <c r="E16" s="103"/>
      <c r="F16" s="103"/>
      <c r="G16" s="103"/>
      <c r="H16" s="104"/>
    </row>
    <row r="17" spans="2:8" s="18" customFormat="1" ht="17.100000000000001" customHeight="1" x14ac:dyDescent="0.25">
      <c r="B17" s="11" t="s">
        <v>60</v>
      </c>
      <c r="C17" s="8" t="s">
        <v>10</v>
      </c>
      <c r="D17" s="9"/>
      <c r="E17" s="83">
        <f>120-20</f>
        <v>100</v>
      </c>
      <c r="F17" s="64">
        <f t="shared" ref="F17" si="7">D17*E17</f>
        <v>0</v>
      </c>
      <c r="G17" s="10">
        <v>4</v>
      </c>
      <c r="H17" s="66">
        <f t="shared" ref="H17" si="8">F17*G17</f>
        <v>0</v>
      </c>
    </row>
    <row r="18" spans="2:8" s="18" customFormat="1" ht="17.100000000000001" customHeight="1" x14ac:dyDescent="0.25">
      <c r="B18" s="102" t="s">
        <v>57</v>
      </c>
      <c r="C18" s="103"/>
      <c r="D18" s="103"/>
      <c r="E18" s="103"/>
      <c r="F18" s="103"/>
      <c r="G18" s="127"/>
      <c r="H18" s="128"/>
    </row>
    <row r="19" spans="2:8" s="18" customFormat="1" ht="33.950000000000003" customHeight="1" x14ac:dyDescent="0.25">
      <c r="B19" s="63" t="s">
        <v>59</v>
      </c>
      <c r="C19" s="8" t="s">
        <v>41</v>
      </c>
      <c r="D19" s="33"/>
      <c r="E19" s="62">
        <v>1</v>
      </c>
      <c r="F19" s="64">
        <f>D19*E19</f>
        <v>0</v>
      </c>
      <c r="G19" s="61">
        <f>5</f>
        <v>5</v>
      </c>
      <c r="H19" s="66">
        <f t="shared" ref="H19" si="9">F19*G19</f>
        <v>0</v>
      </c>
    </row>
    <row r="20" spans="2:8" s="18" customFormat="1" ht="17.100000000000001" customHeight="1" thickBot="1" x14ac:dyDescent="0.3">
      <c r="B20" s="105" t="s">
        <v>50</v>
      </c>
      <c r="C20" s="106"/>
      <c r="D20" s="106"/>
      <c r="E20" s="106"/>
      <c r="F20" s="106"/>
      <c r="G20" s="106"/>
      <c r="H20" s="89">
        <f>SUM(H9:H10,H12,H14:H15,H17,H19)</f>
        <v>0</v>
      </c>
    </row>
    <row r="21" spans="2:8" ht="15.75" x14ac:dyDescent="0.25">
      <c r="B21" s="65"/>
      <c r="C21" s="57"/>
      <c r="D21" s="57"/>
      <c r="E21" s="57"/>
      <c r="F21" s="57"/>
      <c r="G21" s="57"/>
      <c r="H21" s="57"/>
    </row>
    <row r="22" spans="2:8" x14ac:dyDescent="0.25">
      <c r="B22" s="19"/>
      <c r="C22" s="4"/>
      <c r="D22" s="20"/>
      <c r="E22" s="16"/>
      <c r="F22" s="21"/>
      <c r="G22" s="18"/>
      <c r="H22" s="21"/>
    </row>
    <row r="23" spans="2:8" ht="16.149999999999999" customHeight="1" x14ac:dyDescent="0.25">
      <c r="B23" s="19"/>
      <c r="C23" s="4"/>
      <c r="D23" s="20"/>
      <c r="E23" s="16"/>
      <c r="F23" s="21"/>
      <c r="H23" s="21"/>
    </row>
    <row r="24" spans="2:8" ht="15" customHeight="1" x14ac:dyDescent="0.25">
      <c r="B24" s="19"/>
      <c r="C24" s="4"/>
      <c r="D24" s="25"/>
      <c r="E24" s="26"/>
      <c r="F24" s="21"/>
      <c r="H24" s="21"/>
    </row>
  </sheetData>
  <mergeCells count="9">
    <mergeCell ref="B2:H2"/>
    <mergeCell ref="B6:H6"/>
    <mergeCell ref="B3:H3"/>
    <mergeCell ref="B20:G20"/>
    <mergeCell ref="B8:H8"/>
    <mergeCell ref="B11:H11"/>
    <mergeCell ref="B13:H13"/>
    <mergeCell ref="B18:H18"/>
    <mergeCell ref="B16:H16"/>
  </mergeCells>
  <pageMargins left="0.7" right="0.7" top="0.75" bottom="0.75" header="0.3" footer="0.3"/>
  <pageSetup paperSize="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H33"/>
  <sheetViews>
    <sheetView zoomScale="80" zoomScaleNormal="80" workbookViewId="0">
      <selection activeCell="H18" sqref="H18"/>
    </sheetView>
  </sheetViews>
  <sheetFormatPr baseColWidth="10" defaultRowHeight="15" x14ac:dyDescent="0.25"/>
  <cols>
    <col min="2" max="2" width="72.28515625" customWidth="1"/>
    <col min="3" max="3" width="8.5703125" customWidth="1"/>
    <col min="4" max="4" width="16.28515625" customWidth="1"/>
    <col min="5" max="5" width="22" customWidth="1"/>
    <col min="6" max="6" width="18.5703125" customWidth="1"/>
    <col min="7" max="7" width="12.85546875" customWidth="1"/>
    <col min="8" max="8" width="15.28515625" customWidth="1"/>
  </cols>
  <sheetData>
    <row r="1" spans="2:8" ht="15.75" thickBot="1" x14ac:dyDescent="0.3"/>
    <row r="2" spans="2:8" ht="82.9" customHeight="1" thickBot="1" x14ac:dyDescent="0.3">
      <c r="B2" s="107" t="s">
        <v>49</v>
      </c>
      <c r="C2" s="108"/>
      <c r="D2" s="108"/>
      <c r="E2" s="108"/>
      <c r="F2" s="108"/>
      <c r="G2" s="108"/>
      <c r="H2" s="109"/>
    </row>
    <row r="3" spans="2:8" ht="46.9" customHeight="1" thickBot="1" x14ac:dyDescent="0.3">
      <c r="B3" s="113" t="s">
        <v>16</v>
      </c>
      <c r="C3" s="114"/>
      <c r="D3" s="114"/>
      <c r="E3" s="114"/>
      <c r="F3" s="114"/>
      <c r="G3" s="114"/>
      <c r="H3" s="115"/>
    </row>
    <row r="4" spans="2:8" x14ac:dyDescent="0.25">
      <c r="B4" s="2"/>
      <c r="C4" s="3"/>
      <c r="D4" s="3"/>
      <c r="E4" s="4"/>
      <c r="F4" s="4"/>
      <c r="G4" s="4"/>
      <c r="H4" s="4"/>
    </row>
    <row r="5" spans="2:8" ht="15.75" thickBot="1" x14ac:dyDescent="0.3">
      <c r="B5" s="2"/>
      <c r="C5" s="3"/>
      <c r="D5" s="3"/>
      <c r="E5" s="4"/>
      <c r="F5" s="4"/>
      <c r="G5" s="4"/>
      <c r="H5" s="4"/>
    </row>
    <row r="6" spans="2:8" ht="33" customHeight="1" thickBot="1" x14ac:dyDescent="0.3">
      <c r="B6" s="110" t="s">
        <v>48</v>
      </c>
      <c r="C6" s="111"/>
      <c r="D6" s="111"/>
      <c r="E6" s="111"/>
      <c r="F6" s="111"/>
      <c r="G6" s="111"/>
      <c r="H6" s="112"/>
    </row>
    <row r="7" spans="2:8" ht="30.75" thickBot="1" x14ac:dyDescent="0.3">
      <c r="B7" s="27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</row>
    <row r="8" spans="2:8" s="18" customFormat="1" ht="17.100000000000001" customHeight="1" x14ac:dyDescent="0.25">
      <c r="B8" s="102" t="s">
        <v>8</v>
      </c>
      <c r="C8" s="103"/>
      <c r="D8" s="103"/>
      <c r="E8" s="103"/>
      <c r="F8" s="103"/>
      <c r="G8" s="103"/>
      <c r="H8" s="104"/>
    </row>
    <row r="9" spans="2:8" s="18" customFormat="1" ht="17.100000000000001" customHeight="1" x14ac:dyDescent="0.25">
      <c r="B9" s="50" t="s">
        <v>54</v>
      </c>
      <c r="C9" s="6" t="s">
        <v>9</v>
      </c>
      <c r="D9" s="7"/>
      <c r="E9" s="80">
        <v>160</v>
      </c>
      <c r="F9" s="81">
        <f>D9*E9</f>
        <v>0</v>
      </c>
      <c r="G9" s="60">
        <v>4</v>
      </c>
      <c r="H9" s="82">
        <f>F9*G9</f>
        <v>0</v>
      </c>
    </row>
    <row r="10" spans="2:8" s="18" customFormat="1" ht="17.100000000000001" customHeight="1" x14ac:dyDescent="0.25">
      <c r="B10" s="50" t="s">
        <v>24</v>
      </c>
      <c r="C10" s="6" t="s">
        <v>9</v>
      </c>
      <c r="D10" s="9"/>
      <c r="E10" s="74">
        <v>160</v>
      </c>
      <c r="F10" s="64">
        <f t="shared" ref="F10" si="0">D10*E10</f>
        <v>0</v>
      </c>
      <c r="G10" s="61">
        <v>6</v>
      </c>
      <c r="H10" s="66">
        <f t="shared" ref="H10" si="1">F10*G10</f>
        <v>0</v>
      </c>
    </row>
    <row r="11" spans="2:8" s="18" customFormat="1" ht="17.100000000000001" customHeight="1" x14ac:dyDescent="0.25">
      <c r="B11" s="116" t="s">
        <v>58</v>
      </c>
      <c r="C11" s="117"/>
      <c r="D11" s="117"/>
      <c r="E11" s="117"/>
      <c r="F11" s="117"/>
      <c r="G11" s="117"/>
      <c r="H11" s="118"/>
    </row>
    <row r="12" spans="2:8" s="18" customFormat="1" ht="17.100000000000001" customHeight="1" x14ac:dyDescent="0.25">
      <c r="B12" s="11" t="s">
        <v>61</v>
      </c>
      <c r="C12" s="8" t="s">
        <v>14</v>
      </c>
      <c r="D12" s="9"/>
      <c r="E12" s="83">
        <v>50</v>
      </c>
      <c r="F12" s="64">
        <f t="shared" ref="F12" si="2">D12*E12</f>
        <v>0</v>
      </c>
      <c r="G12" s="61">
        <v>4</v>
      </c>
      <c r="H12" s="66">
        <f t="shared" ref="H12" si="3">F12*G12</f>
        <v>0</v>
      </c>
    </row>
    <row r="13" spans="2:8" s="18" customFormat="1" ht="17.100000000000001" customHeight="1" x14ac:dyDescent="0.25">
      <c r="B13" s="102" t="s">
        <v>62</v>
      </c>
      <c r="C13" s="103"/>
      <c r="D13" s="103"/>
      <c r="E13" s="103"/>
      <c r="F13" s="103"/>
      <c r="G13" s="103"/>
      <c r="H13" s="104"/>
    </row>
    <row r="14" spans="2:8" s="18" customFormat="1" ht="17.100000000000001" customHeight="1" x14ac:dyDescent="0.25">
      <c r="B14" s="11" t="s">
        <v>60</v>
      </c>
      <c r="C14" s="8" t="s">
        <v>10</v>
      </c>
      <c r="D14" s="9"/>
      <c r="E14" s="83">
        <f>120-20</f>
        <v>100</v>
      </c>
      <c r="F14" s="64">
        <f t="shared" ref="F14" si="4">D14*E14</f>
        <v>0</v>
      </c>
      <c r="G14" s="10">
        <v>4</v>
      </c>
      <c r="H14" s="66">
        <f t="shared" ref="H14" si="5">F14*G14</f>
        <v>0</v>
      </c>
    </row>
    <row r="15" spans="2:8" s="18" customFormat="1" ht="17.100000000000001" customHeight="1" x14ac:dyDescent="0.25">
      <c r="B15" s="102" t="s">
        <v>57</v>
      </c>
      <c r="C15" s="103"/>
      <c r="D15" s="103"/>
      <c r="E15" s="103"/>
      <c r="F15" s="103"/>
      <c r="G15" s="103"/>
      <c r="H15" s="104"/>
    </row>
    <row r="16" spans="2:8" s="18" customFormat="1" ht="33.950000000000003" customHeight="1" x14ac:dyDescent="0.25">
      <c r="B16" s="63" t="s">
        <v>59</v>
      </c>
      <c r="C16" s="8" t="s">
        <v>41</v>
      </c>
      <c r="D16" s="33"/>
      <c r="E16" s="35">
        <v>1</v>
      </c>
      <c r="F16" s="64">
        <f>D16*E16</f>
        <v>0</v>
      </c>
      <c r="G16" s="60">
        <f>5</f>
        <v>5</v>
      </c>
      <c r="H16" s="66">
        <f t="shared" ref="H16" si="6">F16*G16</f>
        <v>0</v>
      </c>
    </row>
    <row r="17" spans="2:8" s="18" customFormat="1" ht="17.100000000000001" customHeight="1" thickBot="1" x14ac:dyDescent="0.3">
      <c r="B17" s="105" t="s">
        <v>50</v>
      </c>
      <c r="C17" s="106"/>
      <c r="D17" s="106"/>
      <c r="E17" s="106"/>
      <c r="F17" s="106"/>
      <c r="G17" s="106"/>
      <c r="H17" s="89">
        <f>SUM(H9:H10,H12,H14,H166)</f>
        <v>0</v>
      </c>
    </row>
    <row r="18" spans="2:8" s="18" customFormat="1" ht="15.75" x14ac:dyDescent="0.25">
      <c r="B18" s="13"/>
      <c r="C18" s="14"/>
      <c r="D18" s="14"/>
      <c r="E18" s="14"/>
      <c r="F18" s="14"/>
      <c r="G18" s="14"/>
      <c r="H18" s="14"/>
    </row>
    <row r="19" spans="2:8" ht="16.149999999999999" customHeight="1" x14ac:dyDescent="0.25">
      <c r="B19" s="19"/>
      <c r="C19" s="4"/>
      <c r="D19" s="20"/>
      <c r="E19" s="16"/>
      <c r="F19" s="21"/>
      <c r="G19" s="18"/>
      <c r="H19" s="21"/>
    </row>
    <row r="20" spans="2:8" ht="15" customHeight="1" x14ac:dyDescent="0.25">
      <c r="B20" s="15"/>
      <c r="C20" s="4"/>
      <c r="D20" s="25"/>
      <c r="E20" s="26"/>
      <c r="F20" s="21"/>
      <c r="H20" s="21"/>
    </row>
    <row r="21" spans="2:8" x14ac:dyDescent="0.25">
      <c r="B21" s="15"/>
      <c r="C21" s="4"/>
    </row>
    <row r="22" spans="2:8" x14ac:dyDescent="0.25">
      <c r="B22" s="15"/>
    </row>
    <row r="23" spans="2:8" x14ac:dyDescent="0.25">
      <c r="B23" s="15"/>
    </row>
    <row r="24" spans="2:8" x14ac:dyDescent="0.25">
      <c r="B24" s="15"/>
    </row>
    <row r="25" spans="2:8" x14ac:dyDescent="0.25">
      <c r="B25" s="15"/>
    </row>
    <row r="26" spans="2:8" x14ac:dyDescent="0.25">
      <c r="B26" s="15"/>
    </row>
    <row r="27" spans="2:8" x14ac:dyDescent="0.25">
      <c r="B27" s="15"/>
    </row>
    <row r="28" spans="2:8" x14ac:dyDescent="0.25">
      <c r="B28" s="15"/>
    </row>
    <row r="29" spans="2:8" x14ac:dyDescent="0.25">
      <c r="B29" s="19"/>
    </row>
    <row r="30" spans="2:8" x14ac:dyDescent="0.25">
      <c r="B30" s="19"/>
    </row>
    <row r="31" spans="2:8" x14ac:dyDescent="0.25">
      <c r="B31" s="19"/>
    </row>
    <row r="32" spans="2:8" x14ac:dyDescent="0.25">
      <c r="B32" s="19"/>
    </row>
    <row r="33" spans="2:2" x14ac:dyDescent="0.25">
      <c r="B33" s="19"/>
    </row>
  </sheetData>
  <mergeCells count="8">
    <mergeCell ref="B2:H2"/>
    <mergeCell ref="B3:H3"/>
    <mergeCell ref="B6:H6"/>
    <mergeCell ref="B13:H13"/>
    <mergeCell ref="B15:H15"/>
    <mergeCell ref="B17:G17"/>
    <mergeCell ref="B8:H8"/>
    <mergeCell ref="B11:H11"/>
  </mergeCells>
  <phoneticPr fontId="10" type="noConversion"/>
  <pageMargins left="0.7" right="0.7" top="0.75" bottom="0.75" header="0.3" footer="0.3"/>
  <pageSetup paperSize="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H16"/>
  <sheetViews>
    <sheetView zoomScale="80" zoomScaleNormal="80" workbookViewId="0">
      <selection activeCell="H16" sqref="H16"/>
    </sheetView>
  </sheetViews>
  <sheetFormatPr baseColWidth="10" defaultRowHeight="15" x14ac:dyDescent="0.25"/>
  <cols>
    <col min="2" max="2" width="71.85546875" bestFit="1" customWidth="1"/>
    <col min="3" max="3" width="8.42578125" customWidth="1"/>
    <col min="4" max="4" width="21.42578125" customWidth="1"/>
    <col min="5" max="5" width="21" customWidth="1"/>
    <col min="6" max="6" width="16.5703125" customWidth="1"/>
    <col min="7" max="7" width="10.5703125" customWidth="1"/>
    <col min="8" max="8" width="14.85546875" customWidth="1"/>
  </cols>
  <sheetData>
    <row r="1" spans="2:8" ht="15.75" thickBot="1" x14ac:dyDescent="0.3"/>
    <row r="2" spans="2:8" ht="82.9" customHeight="1" thickBot="1" x14ac:dyDescent="0.3">
      <c r="B2" s="107" t="s">
        <v>49</v>
      </c>
      <c r="C2" s="108"/>
      <c r="D2" s="108"/>
      <c r="E2" s="108"/>
      <c r="F2" s="108"/>
      <c r="G2" s="108"/>
      <c r="H2" s="109"/>
    </row>
    <row r="3" spans="2:8" ht="45" customHeight="1" thickBot="1" x14ac:dyDescent="0.3">
      <c r="B3" s="113" t="s">
        <v>17</v>
      </c>
      <c r="C3" s="114"/>
      <c r="D3" s="114"/>
      <c r="E3" s="114"/>
      <c r="F3" s="114"/>
      <c r="G3" s="114"/>
      <c r="H3" s="115"/>
    </row>
    <row r="4" spans="2:8" x14ac:dyDescent="0.25">
      <c r="B4" s="2"/>
      <c r="C4" s="3"/>
      <c r="D4" s="3"/>
      <c r="E4" s="4"/>
      <c r="F4" s="4"/>
      <c r="G4" s="4"/>
      <c r="H4" s="4"/>
    </row>
    <row r="5" spans="2:8" ht="15.75" thickBot="1" x14ac:dyDescent="0.3">
      <c r="B5" s="2"/>
      <c r="C5" s="3"/>
      <c r="D5" s="3"/>
      <c r="E5" s="4"/>
      <c r="F5" s="4"/>
      <c r="G5" s="4"/>
      <c r="H5" s="4"/>
    </row>
    <row r="6" spans="2:8" ht="21" customHeight="1" thickBot="1" x14ac:dyDescent="0.3">
      <c r="B6" s="110" t="s">
        <v>48</v>
      </c>
      <c r="C6" s="111"/>
      <c r="D6" s="111"/>
      <c r="E6" s="111"/>
      <c r="F6" s="111"/>
      <c r="G6" s="111"/>
      <c r="H6" s="112"/>
    </row>
    <row r="7" spans="2:8" ht="100.5" customHeight="1" thickBot="1" x14ac:dyDescent="0.3">
      <c r="B7" s="27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</row>
    <row r="8" spans="2:8" s="18" customFormat="1" ht="17.100000000000001" customHeight="1" x14ac:dyDescent="0.25">
      <c r="B8" s="116" t="s">
        <v>58</v>
      </c>
      <c r="C8" s="117"/>
      <c r="D8" s="117"/>
      <c r="E8" s="117"/>
      <c r="F8" s="117"/>
      <c r="G8" s="117"/>
      <c r="H8" s="118"/>
    </row>
    <row r="9" spans="2:8" s="18" customFormat="1" ht="17.100000000000001" customHeight="1" x14ac:dyDescent="0.25">
      <c r="B9" s="11" t="s">
        <v>35</v>
      </c>
      <c r="C9" s="8" t="s">
        <v>7</v>
      </c>
      <c r="D9" s="12"/>
      <c r="E9" s="85">
        <v>25</v>
      </c>
      <c r="F9" s="64">
        <f t="shared" ref="F9:F10" si="0">D9*E9</f>
        <v>0</v>
      </c>
      <c r="G9" s="10">
        <v>2</v>
      </c>
      <c r="H9" s="66">
        <f t="shared" ref="H9:H10" si="1">F9*G9</f>
        <v>0</v>
      </c>
    </row>
    <row r="10" spans="2:8" s="18" customFormat="1" ht="17.100000000000001" customHeight="1" x14ac:dyDescent="0.25">
      <c r="B10" s="11" t="s">
        <v>61</v>
      </c>
      <c r="C10" s="8" t="s">
        <v>14</v>
      </c>
      <c r="D10" s="9"/>
      <c r="E10" s="83">
        <v>20</v>
      </c>
      <c r="F10" s="64">
        <f t="shared" si="0"/>
        <v>0</v>
      </c>
      <c r="G10" s="61">
        <v>4</v>
      </c>
      <c r="H10" s="66">
        <f t="shared" si="1"/>
        <v>0</v>
      </c>
    </row>
    <row r="11" spans="2:8" s="18" customFormat="1" ht="17.100000000000001" customHeight="1" x14ac:dyDescent="0.25">
      <c r="B11" s="116" t="s">
        <v>62</v>
      </c>
      <c r="C11" s="117"/>
      <c r="D11" s="117"/>
      <c r="E11" s="117"/>
      <c r="F11" s="117"/>
      <c r="G11" s="117"/>
      <c r="H11" s="118"/>
    </row>
    <row r="12" spans="2:8" s="18" customFormat="1" ht="17.100000000000001" customHeight="1" x14ac:dyDescent="0.25">
      <c r="B12" s="11" t="s">
        <v>60</v>
      </c>
      <c r="C12" s="8" t="s">
        <v>10</v>
      </c>
      <c r="D12" s="9"/>
      <c r="E12" s="83">
        <f>400-300</f>
        <v>100</v>
      </c>
      <c r="F12" s="84">
        <f t="shared" ref="F12" si="2">D12*E12</f>
        <v>0</v>
      </c>
      <c r="G12" s="10">
        <v>4</v>
      </c>
      <c r="H12" s="66">
        <f>F12*G12</f>
        <v>0</v>
      </c>
    </row>
    <row r="13" spans="2:8" s="18" customFormat="1" ht="17.100000000000001" customHeight="1" x14ac:dyDescent="0.25">
      <c r="B13" s="102" t="s">
        <v>57</v>
      </c>
      <c r="C13" s="103"/>
      <c r="D13" s="103"/>
      <c r="E13" s="103"/>
      <c r="F13" s="103"/>
      <c r="G13" s="103"/>
      <c r="H13" s="104"/>
    </row>
    <row r="14" spans="2:8" s="18" customFormat="1" ht="33.950000000000003" customHeight="1" x14ac:dyDescent="0.25">
      <c r="B14" s="63" t="s">
        <v>59</v>
      </c>
      <c r="C14" s="8" t="s">
        <v>41</v>
      </c>
      <c r="D14" s="33"/>
      <c r="E14" s="35">
        <v>1</v>
      </c>
      <c r="F14" s="64">
        <f>D14*E14</f>
        <v>0</v>
      </c>
      <c r="G14" s="60">
        <f>3</f>
        <v>3</v>
      </c>
      <c r="H14" s="66">
        <f t="shared" ref="H14" si="3">F14*G14</f>
        <v>0</v>
      </c>
    </row>
    <row r="15" spans="2:8" s="18" customFormat="1" ht="17.100000000000001" customHeight="1" thickBot="1" x14ac:dyDescent="0.3">
      <c r="B15" s="105" t="s">
        <v>50</v>
      </c>
      <c r="C15" s="106"/>
      <c r="D15" s="106"/>
      <c r="E15" s="106"/>
      <c r="F15" s="106"/>
      <c r="G15" s="106"/>
      <c r="H15" s="89">
        <f>SUM(H9:H10,H12,H14)</f>
        <v>0</v>
      </c>
    </row>
    <row r="16" spans="2:8" ht="15.75" x14ac:dyDescent="0.25">
      <c r="B16" s="13"/>
      <c r="C16" s="14"/>
      <c r="D16" s="14"/>
      <c r="E16" s="14"/>
      <c r="F16" s="14"/>
      <c r="G16" s="14"/>
      <c r="H16" s="14"/>
    </row>
  </sheetData>
  <mergeCells count="7">
    <mergeCell ref="B2:H2"/>
    <mergeCell ref="B6:H6"/>
    <mergeCell ref="B3:H3"/>
    <mergeCell ref="B15:G15"/>
    <mergeCell ref="B8:H8"/>
    <mergeCell ref="B13:H13"/>
    <mergeCell ref="B11:H11"/>
  </mergeCells>
  <pageMargins left="0.7" right="0.7" top="0.75" bottom="0.75" header="0.3" footer="0.3"/>
  <pageSetup paperSize="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M23"/>
  <sheetViews>
    <sheetView zoomScale="80" zoomScaleNormal="80" workbookViewId="0">
      <selection activeCell="H22" sqref="H22"/>
    </sheetView>
  </sheetViews>
  <sheetFormatPr baseColWidth="10" defaultRowHeight="15" x14ac:dyDescent="0.25"/>
  <cols>
    <col min="2" max="2" width="71.85546875" bestFit="1" customWidth="1"/>
    <col min="3" max="3" width="9.140625" customWidth="1"/>
    <col min="4" max="4" width="22.5703125" customWidth="1"/>
    <col min="5" max="5" width="17.28515625" customWidth="1"/>
    <col min="6" max="6" width="20.42578125" customWidth="1"/>
    <col min="7" max="7" width="13.28515625" customWidth="1"/>
    <col min="8" max="8" width="15.42578125" customWidth="1"/>
  </cols>
  <sheetData>
    <row r="1" spans="2:13" ht="15.75" thickBot="1" x14ac:dyDescent="0.3"/>
    <row r="2" spans="2:13" ht="82.9" customHeight="1" thickBot="1" x14ac:dyDescent="0.3">
      <c r="B2" s="107" t="s">
        <v>49</v>
      </c>
      <c r="C2" s="108"/>
      <c r="D2" s="108"/>
      <c r="E2" s="108"/>
      <c r="F2" s="108"/>
      <c r="G2" s="108"/>
      <c r="H2" s="109"/>
    </row>
    <row r="3" spans="2:13" ht="42" customHeight="1" thickBot="1" x14ac:dyDescent="0.3">
      <c r="B3" s="113" t="s">
        <v>23</v>
      </c>
      <c r="C3" s="114"/>
      <c r="D3" s="114"/>
      <c r="E3" s="114"/>
      <c r="F3" s="114"/>
      <c r="G3" s="114"/>
      <c r="H3" s="115"/>
    </row>
    <row r="4" spans="2:13" x14ac:dyDescent="0.25">
      <c r="B4" s="2"/>
      <c r="C4" s="3"/>
      <c r="D4" s="3"/>
      <c r="E4" s="4"/>
      <c r="F4" s="4"/>
      <c r="G4" s="4"/>
      <c r="H4" s="4"/>
    </row>
    <row r="5" spans="2:13" ht="15.75" thickBot="1" x14ac:dyDescent="0.3">
      <c r="B5" s="2"/>
      <c r="C5" s="3"/>
      <c r="D5" s="3"/>
      <c r="E5" s="4"/>
      <c r="F5" s="4"/>
      <c r="G5" s="4"/>
      <c r="H5" s="4"/>
    </row>
    <row r="6" spans="2:13" ht="16.5" thickBot="1" x14ac:dyDescent="0.3">
      <c r="B6" s="110" t="s">
        <v>48</v>
      </c>
      <c r="C6" s="111"/>
      <c r="D6" s="111"/>
      <c r="E6" s="111"/>
      <c r="F6" s="111"/>
      <c r="G6" s="111"/>
      <c r="H6" s="112"/>
    </row>
    <row r="7" spans="2:13" ht="30.75" thickBot="1" x14ac:dyDescent="0.3">
      <c r="B7" s="27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</row>
    <row r="8" spans="2:13" s="18" customFormat="1" ht="17.100000000000001" customHeight="1" x14ac:dyDescent="0.25">
      <c r="B8" s="102" t="s">
        <v>8</v>
      </c>
      <c r="C8" s="103"/>
      <c r="D8" s="103"/>
      <c r="E8" s="103"/>
      <c r="F8" s="103"/>
      <c r="G8" s="103"/>
      <c r="H8" s="104"/>
    </row>
    <row r="9" spans="2:13" s="18" customFormat="1" ht="17.100000000000001" customHeight="1" x14ac:dyDescent="0.25">
      <c r="B9" s="73" t="s">
        <v>53</v>
      </c>
      <c r="C9" s="8" t="s">
        <v>9</v>
      </c>
      <c r="D9" s="9"/>
      <c r="E9" s="83">
        <v>700</v>
      </c>
      <c r="F9" s="64">
        <f t="shared" ref="F9:F10" si="0">D9*E9</f>
        <v>0</v>
      </c>
      <c r="G9" s="61">
        <v>4</v>
      </c>
      <c r="H9" s="66">
        <f t="shared" ref="H9:H10" si="1">F9*G9</f>
        <v>0</v>
      </c>
    </row>
    <row r="10" spans="2:13" s="18" customFormat="1" ht="17.100000000000001" customHeight="1" x14ac:dyDescent="0.25">
      <c r="B10" s="73" t="s">
        <v>26</v>
      </c>
      <c r="C10" s="8" t="s">
        <v>9</v>
      </c>
      <c r="D10" s="47"/>
      <c r="E10" s="83">
        <v>700</v>
      </c>
      <c r="F10" s="64">
        <f t="shared" si="0"/>
        <v>0</v>
      </c>
      <c r="G10" s="61">
        <v>6</v>
      </c>
      <c r="H10" s="66">
        <f t="shared" si="1"/>
        <v>0</v>
      </c>
    </row>
    <row r="11" spans="2:13" s="18" customFormat="1" ht="17.100000000000001" customHeight="1" x14ac:dyDescent="0.25">
      <c r="B11" s="116" t="s">
        <v>11</v>
      </c>
      <c r="C11" s="117"/>
      <c r="D11" s="123"/>
      <c r="E11" s="123"/>
      <c r="F11" s="123"/>
      <c r="G11" s="123"/>
      <c r="H11" s="124"/>
    </row>
    <row r="12" spans="2:13" s="18" customFormat="1" ht="17.100000000000001" customHeight="1" x14ac:dyDescent="0.25">
      <c r="B12" s="11" t="s">
        <v>99</v>
      </c>
      <c r="C12" s="8" t="s">
        <v>10</v>
      </c>
      <c r="D12" s="9"/>
      <c r="E12" s="74">
        <v>20</v>
      </c>
      <c r="F12" s="64">
        <f t="shared" ref="F12" si="2">D12*E12</f>
        <v>0</v>
      </c>
      <c r="G12" s="61">
        <v>2</v>
      </c>
      <c r="H12" s="66">
        <f t="shared" ref="H12" si="3">F12*G12</f>
        <v>0</v>
      </c>
      <c r="I12" s="75"/>
      <c r="J12" s="75"/>
      <c r="K12" s="75"/>
      <c r="L12" s="75"/>
      <c r="M12" s="75"/>
    </row>
    <row r="13" spans="2:13" s="18" customFormat="1" ht="17.100000000000001" customHeight="1" x14ac:dyDescent="0.25">
      <c r="B13" s="116" t="s">
        <v>58</v>
      </c>
      <c r="C13" s="117"/>
      <c r="D13" s="117"/>
      <c r="E13" s="117"/>
      <c r="F13" s="117"/>
      <c r="G13" s="117"/>
      <c r="H13" s="118"/>
    </row>
    <row r="14" spans="2:13" s="18" customFormat="1" ht="17.100000000000001" customHeight="1" x14ac:dyDescent="0.25">
      <c r="B14" s="11" t="s">
        <v>36</v>
      </c>
      <c r="C14" s="8" t="s">
        <v>7</v>
      </c>
      <c r="D14" s="12"/>
      <c r="E14" s="85">
        <v>50</v>
      </c>
      <c r="F14" s="64">
        <f>D14*E14</f>
        <v>0</v>
      </c>
      <c r="G14" s="10">
        <v>2</v>
      </c>
      <c r="H14" s="66">
        <f>F14*G14</f>
        <v>0</v>
      </c>
    </row>
    <row r="15" spans="2:13" s="18" customFormat="1" ht="17.100000000000001" customHeight="1" x14ac:dyDescent="0.25">
      <c r="B15" s="11" t="s">
        <v>30</v>
      </c>
      <c r="C15" s="8" t="s">
        <v>7</v>
      </c>
      <c r="D15" s="12"/>
      <c r="E15" s="85">
        <v>5</v>
      </c>
      <c r="F15" s="64">
        <f t="shared" ref="F15" si="4">D15*E15</f>
        <v>0</v>
      </c>
      <c r="G15" s="10">
        <v>2</v>
      </c>
      <c r="H15" s="66">
        <f t="shared" ref="H15:H16" si="5">F15*G15</f>
        <v>0</v>
      </c>
    </row>
    <row r="16" spans="2:13" s="18" customFormat="1" ht="17.100000000000001" customHeight="1" x14ac:dyDescent="0.25">
      <c r="B16" s="11" t="s">
        <v>61</v>
      </c>
      <c r="C16" s="8" t="s">
        <v>14</v>
      </c>
      <c r="D16" s="9"/>
      <c r="E16" s="83">
        <v>100</v>
      </c>
      <c r="F16" s="64">
        <f t="shared" ref="F16" si="6">D16*E16</f>
        <v>0</v>
      </c>
      <c r="G16" s="10">
        <v>4</v>
      </c>
      <c r="H16" s="66">
        <f t="shared" si="5"/>
        <v>0</v>
      </c>
    </row>
    <row r="17" spans="2:8" s="18" customFormat="1" ht="17.100000000000001" customHeight="1" x14ac:dyDescent="0.25">
      <c r="B17" s="116" t="s">
        <v>62</v>
      </c>
      <c r="C17" s="117"/>
      <c r="D17" s="117"/>
      <c r="E17" s="117"/>
      <c r="F17" s="117"/>
      <c r="G17" s="117"/>
      <c r="H17" s="118"/>
    </row>
    <row r="18" spans="2:8" s="18" customFormat="1" ht="17.100000000000001" customHeight="1" x14ac:dyDescent="0.25">
      <c r="B18" s="11" t="s">
        <v>60</v>
      </c>
      <c r="C18" s="8" t="s">
        <v>10</v>
      </c>
      <c r="D18" s="9"/>
      <c r="E18" s="83">
        <f>1000-500</f>
        <v>500</v>
      </c>
      <c r="F18" s="64">
        <f t="shared" ref="F18" si="7">D18*E18</f>
        <v>0</v>
      </c>
      <c r="G18" s="10">
        <v>4</v>
      </c>
      <c r="H18" s="66">
        <f t="shared" ref="H18" si="8">F18*G18</f>
        <v>0</v>
      </c>
    </row>
    <row r="19" spans="2:8" s="18" customFormat="1" ht="17.100000000000001" customHeight="1" x14ac:dyDescent="0.25">
      <c r="B19" s="102" t="s">
        <v>57</v>
      </c>
      <c r="C19" s="103"/>
      <c r="D19" s="103"/>
      <c r="E19" s="103"/>
      <c r="F19" s="103"/>
      <c r="G19" s="103"/>
      <c r="H19" s="104"/>
    </row>
    <row r="20" spans="2:8" s="18" customFormat="1" ht="33.950000000000003" customHeight="1" x14ac:dyDescent="0.25">
      <c r="B20" s="63" t="s">
        <v>59</v>
      </c>
      <c r="C20" s="8" t="s">
        <v>41</v>
      </c>
      <c r="D20" s="33"/>
      <c r="E20" s="35">
        <v>1</v>
      </c>
      <c r="F20" s="64">
        <f>D20*E20</f>
        <v>0</v>
      </c>
      <c r="G20" s="60">
        <f>5</f>
        <v>5</v>
      </c>
      <c r="H20" s="66">
        <f t="shared" ref="H20" si="9">F20*G20</f>
        <v>0</v>
      </c>
    </row>
    <row r="21" spans="2:8" s="18" customFormat="1" ht="17.100000000000001" customHeight="1" thickBot="1" x14ac:dyDescent="0.3">
      <c r="B21" s="105" t="s">
        <v>50</v>
      </c>
      <c r="C21" s="106"/>
      <c r="D21" s="106"/>
      <c r="E21" s="106"/>
      <c r="F21" s="106"/>
      <c r="G21" s="106"/>
      <c r="H21" s="89">
        <f>SUM(H9:H10,H12,H14:H16,H18,H20)</f>
        <v>0</v>
      </c>
    </row>
    <row r="22" spans="2:8" ht="15.75" x14ac:dyDescent="0.25">
      <c r="B22" s="13"/>
      <c r="C22" s="14"/>
      <c r="D22" s="14"/>
      <c r="E22" s="14"/>
      <c r="F22" s="14"/>
      <c r="G22" s="14"/>
      <c r="H22" s="14"/>
    </row>
    <row r="23" spans="2:8" ht="15" customHeight="1" x14ac:dyDescent="0.25">
      <c r="B23" s="19"/>
      <c r="C23" s="4"/>
      <c r="D23" s="25"/>
      <c r="E23" s="26"/>
      <c r="F23" s="21"/>
      <c r="H23" s="21"/>
    </row>
  </sheetData>
  <mergeCells count="9">
    <mergeCell ref="B2:H2"/>
    <mergeCell ref="B6:H6"/>
    <mergeCell ref="B3:H3"/>
    <mergeCell ref="B21:G21"/>
    <mergeCell ref="B8:H8"/>
    <mergeCell ref="B11:H11"/>
    <mergeCell ref="B13:H13"/>
    <mergeCell ref="B19:H19"/>
    <mergeCell ref="B17:H17"/>
  </mergeCells>
  <phoneticPr fontId="10" type="noConversion"/>
  <pageMargins left="0.7" right="0.7" top="0.75" bottom="0.75" header="0.3" footer="0.3"/>
  <pageSetup paperSize="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20"/>
  <sheetViews>
    <sheetView zoomScale="80" zoomScaleNormal="80" workbookViewId="0">
      <selection activeCell="H20" sqref="H20"/>
    </sheetView>
  </sheetViews>
  <sheetFormatPr baseColWidth="10" defaultRowHeight="15" x14ac:dyDescent="0.25"/>
  <cols>
    <col min="2" max="2" width="71.42578125" customWidth="1"/>
    <col min="3" max="3" width="10" customWidth="1"/>
    <col min="4" max="4" width="14.7109375" customWidth="1"/>
    <col min="5" max="5" width="20.42578125" customWidth="1"/>
    <col min="6" max="6" width="14.7109375" customWidth="1"/>
    <col min="7" max="7" width="11" bestFit="1" customWidth="1"/>
    <col min="8" max="8" width="14.7109375" customWidth="1"/>
  </cols>
  <sheetData>
    <row r="1" spans="2:8" ht="15.75" thickBot="1" x14ac:dyDescent="0.3"/>
    <row r="2" spans="2:8" ht="82.9" customHeight="1" thickBot="1" x14ac:dyDescent="0.3">
      <c r="B2" s="107" t="s">
        <v>49</v>
      </c>
      <c r="C2" s="108"/>
      <c r="D2" s="108"/>
      <c r="E2" s="108"/>
      <c r="F2" s="108"/>
      <c r="G2" s="108"/>
      <c r="H2" s="109"/>
    </row>
    <row r="3" spans="2:8" ht="44.45" customHeight="1" thickBot="1" x14ac:dyDescent="0.3">
      <c r="B3" s="113" t="s">
        <v>18</v>
      </c>
      <c r="C3" s="114"/>
      <c r="D3" s="114"/>
      <c r="E3" s="114"/>
      <c r="F3" s="114"/>
      <c r="G3" s="114"/>
      <c r="H3" s="115"/>
    </row>
    <row r="4" spans="2:8" x14ac:dyDescent="0.25">
      <c r="B4" s="2"/>
      <c r="C4" s="3"/>
      <c r="D4" s="3"/>
      <c r="E4" s="4"/>
      <c r="F4" s="4"/>
      <c r="G4" s="4"/>
      <c r="H4" s="4"/>
    </row>
    <row r="5" spans="2:8" ht="15.75" thickBot="1" x14ac:dyDescent="0.3">
      <c r="B5" s="2"/>
      <c r="C5" s="3"/>
      <c r="D5" s="3"/>
      <c r="E5" s="4"/>
      <c r="F5" s="4"/>
      <c r="G5" s="4"/>
      <c r="H5" s="4"/>
    </row>
    <row r="6" spans="2:8" ht="41.45" customHeight="1" thickBot="1" x14ac:dyDescent="0.3">
      <c r="B6" s="110" t="s">
        <v>48</v>
      </c>
      <c r="C6" s="111"/>
      <c r="D6" s="111"/>
      <c r="E6" s="111"/>
      <c r="F6" s="111"/>
      <c r="G6" s="111"/>
      <c r="H6" s="112"/>
    </row>
    <row r="7" spans="2:8" ht="30.75" thickBot="1" x14ac:dyDescent="0.3">
      <c r="B7" s="27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</row>
    <row r="8" spans="2:8" s="18" customFormat="1" ht="17.100000000000001" customHeight="1" x14ac:dyDescent="0.25">
      <c r="B8" s="102" t="s">
        <v>8</v>
      </c>
      <c r="C8" s="103"/>
      <c r="D8" s="103"/>
      <c r="E8" s="103"/>
      <c r="F8" s="103"/>
      <c r="G8" s="103"/>
      <c r="H8" s="104"/>
    </row>
    <row r="9" spans="2:8" s="18" customFormat="1" ht="17.100000000000001" customHeight="1" x14ac:dyDescent="0.25">
      <c r="B9" s="86" t="s">
        <v>52</v>
      </c>
      <c r="C9" s="6" t="s">
        <v>9</v>
      </c>
      <c r="D9" s="7"/>
      <c r="E9" s="80">
        <v>300</v>
      </c>
      <c r="F9" s="81">
        <f>D9*E9</f>
        <v>0</v>
      </c>
      <c r="G9" s="60">
        <v>4</v>
      </c>
      <c r="H9" s="82">
        <f>F9*G9</f>
        <v>0</v>
      </c>
    </row>
    <row r="10" spans="2:8" s="18" customFormat="1" ht="17.100000000000001" customHeight="1" x14ac:dyDescent="0.25">
      <c r="B10" s="86" t="s">
        <v>25</v>
      </c>
      <c r="C10" s="6" t="s">
        <v>9</v>
      </c>
      <c r="D10" s="47"/>
      <c r="E10" s="83">
        <v>300</v>
      </c>
      <c r="F10" s="64">
        <f t="shared" ref="F10" si="0">D10*E10</f>
        <v>0</v>
      </c>
      <c r="G10" s="61">
        <v>6</v>
      </c>
      <c r="H10" s="66">
        <f t="shared" ref="H10" si="1">F10*G10</f>
        <v>0</v>
      </c>
    </row>
    <row r="11" spans="2:8" s="18" customFormat="1" ht="17.100000000000001" customHeight="1" x14ac:dyDescent="0.25">
      <c r="B11" s="116" t="s">
        <v>58</v>
      </c>
      <c r="C11" s="117"/>
      <c r="D11" s="117"/>
      <c r="E11" s="117"/>
      <c r="F11" s="117"/>
      <c r="G11" s="117"/>
      <c r="H11" s="118"/>
    </row>
    <row r="12" spans="2:8" s="18" customFormat="1" ht="17.100000000000001" customHeight="1" x14ac:dyDescent="0.25">
      <c r="B12" s="11" t="s">
        <v>31</v>
      </c>
      <c r="C12" s="8" t="s">
        <v>7</v>
      </c>
      <c r="D12" s="12"/>
      <c r="E12" s="85">
        <v>8</v>
      </c>
      <c r="F12" s="64">
        <f t="shared" ref="F12" si="2">D12*E12</f>
        <v>0</v>
      </c>
      <c r="G12" s="10">
        <v>2</v>
      </c>
      <c r="H12" s="66">
        <f t="shared" ref="H12:H14" si="3">F12*G12</f>
        <v>0</v>
      </c>
    </row>
    <row r="13" spans="2:8" s="18" customFormat="1" ht="17.100000000000001" customHeight="1" x14ac:dyDescent="0.25">
      <c r="B13" s="11" t="s">
        <v>61</v>
      </c>
      <c r="C13" s="8" t="s">
        <v>14</v>
      </c>
      <c r="D13" s="9"/>
      <c r="E13" s="83">
        <v>30</v>
      </c>
      <c r="F13" s="64">
        <f t="shared" ref="F13:F14" si="4">D13*E13</f>
        <v>0</v>
      </c>
      <c r="G13" s="10">
        <v>4</v>
      </c>
      <c r="H13" s="66">
        <f t="shared" si="3"/>
        <v>0</v>
      </c>
    </row>
    <row r="14" spans="2:8" s="18" customFormat="1" ht="17.100000000000001" customHeight="1" x14ac:dyDescent="0.25">
      <c r="B14" s="11" t="s">
        <v>13</v>
      </c>
      <c r="C14" s="8" t="s">
        <v>12</v>
      </c>
      <c r="D14" s="45"/>
      <c r="E14" s="79">
        <v>2</v>
      </c>
      <c r="F14" s="64">
        <f t="shared" si="4"/>
        <v>0</v>
      </c>
      <c r="G14" s="10">
        <v>2</v>
      </c>
      <c r="H14" s="66">
        <f t="shared" si="3"/>
        <v>0</v>
      </c>
    </row>
    <row r="15" spans="2:8" s="18" customFormat="1" ht="17.100000000000001" customHeight="1" x14ac:dyDescent="0.25">
      <c r="B15" s="116" t="s">
        <v>62</v>
      </c>
      <c r="C15" s="117"/>
      <c r="D15" s="117"/>
      <c r="E15" s="117"/>
      <c r="F15" s="117"/>
      <c r="G15" s="117"/>
      <c r="H15" s="118"/>
    </row>
    <row r="16" spans="2:8" s="18" customFormat="1" ht="17.100000000000001" customHeight="1" x14ac:dyDescent="0.25">
      <c r="B16" s="11" t="s">
        <v>60</v>
      </c>
      <c r="C16" s="8" t="s">
        <v>10</v>
      </c>
      <c r="D16" s="9"/>
      <c r="E16" s="83">
        <f>600-500</f>
        <v>100</v>
      </c>
      <c r="F16" s="64">
        <f t="shared" ref="F16" si="5">D16*E16</f>
        <v>0</v>
      </c>
      <c r="G16" s="10">
        <v>4</v>
      </c>
      <c r="H16" s="66">
        <f t="shared" ref="H16" si="6">F16*G16</f>
        <v>0</v>
      </c>
    </row>
    <row r="17" spans="2:8" s="18" customFormat="1" ht="17.100000000000001" customHeight="1" x14ac:dyDescent="0.25">
      <c r="B17" s="102" t="s">
        <v>57</v>
      </c>
      <c r="C17" s="103"/>
      <c r="D17" s="103"/>
      <c r="E17" s="103"/>
      <c r="F17" s="103"/>
      <c r="G17" s="103"/>
      <c r="H17" s="104"/>
    </row>
    <row r="18" spans="2:8" s="18" customFormat="1" ht="33.950000000000003" customHeight="1" x14ac:dyDescent="0.25">
      <c r="B18" s="63" t="s">
        <v>59</v>
      </c>
      <c r="C18" s="8" t="s">
        <v>41</v>
      </c>
      <c r="D18" s="46"/>
      <c r="E18" s="35">
        <v>1</v>
      </c>
      <c r="F18" s="64">
        <f>D18*E18</f>
        <v>0</v>
      </c>
      <c r="G18" s="60">
        <f>6</f>
        <v>6</v>
      </c>
      <c r="H18" s="66">
        <f t="shared" ref="H18" si="7">F18*G18</f>
        <v>0</v>
      </c>
    </row>
    <row r="19" spans="2:8" s="18" customFormat="1" ht="17.100000000000001" customHeight="1" thickBot="1" x14ac:dyDescent="0.3">
      <c r="B19" s="105" t="s">
        <v>50</v>
      </c>
      <c r="C19" s="106"/>
      <c r="D19" s="106"/>
      <c r="E19" s="106"/>
      <c r="F19" s="106"/>
      <c r="G19" s="106"/>
      <c r="H19" s="89">
        <f>SUM(H9:H10,H16,H12:H14,H18)</f>
        <v>0</v>
      </c>
    </row>
    <row r="20" spans="2:8" ht="15.75" x14ac:dyDescent="0.25">
      <c r="B20" s="13"/>
      <c r="C20" s="14"/>
      <c r="D20" s="14"/>
      <c r="E20" s="14"/>
      <c r="F20" s="14"/>
      <c r="G20" s="14"/>
      <c r="H20" s="14"/>
    </row>
  </sheetData>
  <mergeCells count="8">
    <mergeCell ref="B2:H2"/>
    <mergeCell ref="B6:H6"/>
    <mergeCell ref="B3:H3"/>
    <mergeCell ref="B19:G19"/>
    <mergeCell ref="B8:H8"/>
    <mergeCell ref="B11:H11"/>
    <mergeCell ref="B17:H17"/>
    <mergeCell ref="B15:H15"/>
  </mergeCells>
  <phoneticPr fontId="10" type="noConversion"/>
  <pageMargins left="0.7" right="0.7" top="0.75" bottom="0.75" header="0.3" footer="0.3"/>
  <pageSetup paperSize="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H17"/>
  <sheetViews>
    <sheetView zoomScale="80" zoomScaleNormal="80" workbookViewId="0">
      <selection activeCell="H16" sqref="H16"/>
    </sheetView>
  </sheetViews>
  <sheetFormatPr baseColWidth="10" defaultRowHeight="15" x14ac:dyDescent="0.25"/>
  <cols>
    <col min="2" max="2" width="71.85546875" bestFit="1" customWidth="1"/>
    <col min="3" max="3" width="9.7109375" customWidth="1"/>
    <col min="4" max="4" width="16.28515625" customWidth="1"/>
    <col min="5" max="5" width="15.5703125" customWidth="1"/>
    <col min="6" max="6" width="14.42578125" customWidth="1"/>
    <col min="7" max="7" width="11" bestFit="1" customWidth="1"/>
    <col min="8" max="8" width="16" customWidth="1"/>
  </cols>
  <sheetData>
    <row r="1" spans="2:8" ht="15.75" thickBot="1" x14ac:dyDescent="0.3"/>
    <row r="2" spans="2:8" ht="82.9" customHeight="1" thickBot="1" x14ac:dyDescent="0.3">
      <c r="B2" s="107" t="s">
        <v>49</v>
      </c>
      <c r="C2" s="108"/>
      <c r="D2" s="108"/>
      <c r="E2" s="108"/>
      <c r="F2" s="108"/>
      <c r="G2" s="108"/>
      <c r="H2" s="109"/>
    </row>
    <row r="3" spans="2:8" ht="48.6" customHeight="1" thickBot="1" x14ac:dyDescent="0.3">
      <c r="B3" s="113" t="s">
        <v>20</v>
      </c>
      <c r="C3" s="114"/>
      <c r="D3" s="114"/>
      <c r="E3" s="114"/>
      <c r="F3" s="114"/>
      <c r="G3" s="114"/>
      <c r="H3" s="115"/>
    </row>
    <row r="4" spans="2:8" x14ac:dyDescent="0.25">
      <c r="B4" s="2"/>
      <c r="C4" s="3"/>
      <c r="D4" s="3"/>
      <c r="E4" s="4"/>
      <c r="F4" s="4"/>
      <c r="G4" s="4"/>
      <c r="H4" s="4"/>
    </row>
    <row r="5" spans="2:8" ht="15.75" thickBot="1" x14ac:dyDescent="0.3">
      <c r="B5" s="2"/>
      <c r="C5" s="3"/>
      <c r="D5" s="3"/>
      <c r="E5" s="4"/>
      <c r="F5" s="4"/>
      <c r="G5" s="4"/>
      <c r="H5" s="4"/>
    </row>
    <row r="6" spans="2:8" ht="42.6" customHeight="1" thickBot="1" x14ac:dyDescent="0.3">
      <c r="B6" s="110" t="s">
        <v>48</v>
      </c>
      <c r="C6" s="111"/>
      <c r="D6" s="111"/>
      <c r="E6" s="111"/>
      <c r="F6" s="111"/>
      <c r="G6" s="111"/>
      <c r="H6" s="112"/>
    </row>
    <row r="7" spans="2:8" ht="30.75" thickBot="1" x14ac:dyDescent="0.3">
      <c r="B7" s="27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</row>
    <row r="8" spans="2:8" s="18" customFormat="1" ht="17.100000000000001" customHeight="1" x14ac:dyDescent="0.25">
      <c r="B8" s="102" t="s">
        <v>8</v>
      </c>
      <c r="C8" s="103"/>
      <c r="D8" s="103"/>
      <c r="E8" s="103"/>
      <c r="F8" s="103"/>
      <c r="G8" s="103"/>
      <c r="H8" s="104"/>
    </row>
    <row r="9" spans="2:8" s="18" customFormat="1" ht="17.100000000000001" customHeight="1" x14ac:dyDescent="0.25">
      <c r="B9" s="86" t="s">
        <v>54</v>
      </c>
      <c r="C9" s="6" t="s">
        <v>9</v>
      </c>
      <c r="D9" s="7"/>
      <c r="E9" s="80">
        <v>100</v>
      </c>
      <c r="F9" s="81">
        <f>D9*E9</f>
        <v>0</v>
      </c>
      <c r="G9" s="60">
        <v>4</v>
      </c>
      <c r="H9" s="82">
        <f>F9*G9</f>
        <v>0</v>
      </c>
    </row>
    <row r="10" spans="2:8" s="18" customFormat="1" ht="17.100000000000001" customHeight="1" x14ac:dyDescent="0.25">
      <c r="B10" s="86" t="s">
        <v>24</v>
      </c>
      <c r="C10" s="6" t="s">
        <v>9</v>
      </c>
      <c r="D10" s="67"/>
      <c r="E10" s="83">
        <v>100</v>
      </c>
      <c r="F10" s="64">
        <f t="shared" ref="F10" si="0">D10*E10</f>
        <v>0</v>
      </c>
      <c r="G10" s="61">
        <v>6</v>
      </c>
      <c r="H10" s="66">
        <f t="shared" ref="H10" si="1">F10*G10</f>
        <v>0</v>
      </c>
    </row>
    <row r="11" spans="2:8" s="18" customFormat="1" ht="17.100000000000001" customHeight="1" x14ac:dyDescent="0.25">
      <c r="B11" s="116" t="s">
        <v>62</v>
      </c>
      <c r="C11" s="117"/>
      <c r="D11" s="117"/>
      <c r="E11" s="117"/>
      <c r="F11" s="117"/>
      <c r="G11" s="117"/>
      <c r="H11" s="118"/>
    </row>
    <row r="12" spans="2:8" s="18" customFormat="1" ht="17.100000000000001" customHeight="1" x14ac:dyDescent="0.25">
      <c r="B12" s="11" t="s">
        <v>60</v>
      </c>
      <c r="C12" s="8" t="s">
        <v>10</v>
      </c>
      <c r="D12" s="9"/>
      <c r="E12" s="83">
        <v>50</v>
      </c>
      <c r="F12" s="64">
        <f t="shared" ref="F12" si="2">D12*E12</f>
        <v>0</v>
      </c>
      <c r="G12" s="10">
        <v>4</v>
      </c>
      <c r="H12" s="66">
        <f t="shared" ref="H12" si="3">F12*G12</f>
        <v>0</v>
      </c>
    </row>
    <row r="13" spans="2:8" s="18" customFormat="1" ht="17.100000000000001" customHeight="1" x14ac:dyDescent="0.25">
      <c r="B13" s="102" t="s">
        <v>57</v>
      </c>
      <c r="C13" s="103"/>
      <c r="D13" s="103"/>
      <c r="E13" s="103"/>
      <c r="F13" s="103"/>
      <c r="G13" s="103"/>
      <c r="H13" s="104"/>
    </row>
    <row r="14" spans="2:8" s="18" customFormat="1" ht="33.950000000000003" customHeight="1" x14ac:dyDescent="0.25">
      <c r="B14" s="63" t="s">
        <v>59</v>
      </c>
      <c r="C14" s="8" t="s">
        <v>41</v>
      </c>
      <c r="D14" s="33"/>
      <c r="E14" s="35">
        <v>1</v>
      </c>
      <c r="F14" s="64">
        <f>D14*E14</f>
        <v>0</v>
      </c>
      <c r="G14" s="60">
        <v>3</v>
      </c>
      <c r="H14" s="66">
        <f t="shared" ref="H14" si="4">F14*G14</f>
        <v>0</v>
      </c>
    </row>
    <row r="15" spans="2:8" s="18" customFormat="1" ht="17.100000000000001" customHeight="1" thickBot="1" x14ac:dyDescent="0.3">
      <c r="B15" s="105" t="s">
        <v>50</v>
      </c>
      <c r="C15" s="106"/>
      <c r="D15" s="106"/>
      <c r="E15" s="106"/>
      <c r="F15" s="106"/>
      <c r="G15" s="106"/>
      <c r="H15" s="89">
        <f>SUM(H9:H10,H12,H14)</f>
        <v>0</v>
      </c>
    </row>
    <row r="16" spans="2:8" ht="15.75" x14ac:dyDescent="0.25">
      <c r="B16" s="13"/>
      <c r="C16" s="14"/>
      <c r="D16" s="14"/>
      <c r="E16" s="14"/>
      <c r="F16" s="14"/>
      <c r="G16" s="14"/>
      <c r="H16" s="14"/>
    </row>
    <row r="17" spans="2:8" ht="15" customHeight="1" x14ac:dyDescent="0.25">
      <c r="B17" s="19"/>
      <c r="C17" s="4"/>
      <c r="D17" s="25"/>
      <c r="E17" s="59"/>
      <c r="F17" s="58"/>
      <c r="H17" s="21"/>
    </row>
  </sheetData>
  <mergeCells count="7">
    <mergeCell ref="B15:G15"/>
    <mergeCell ref="B8:H8"/>
    <mergeCell ref="B13:H13"/>
    <mergeCell ref="B2:H2"/>
    <mergeCell ref="B6:H6"/>
    <mergeCell ref="B3:H3"/>
    <mergeCell ref="B11:H11"/>
  </mergeCells>
  <pageMargins left="0.7" right="0.7" top="0.75" bottom="0.75" header="0.3" footer="0.3"/>
  <pageSetup paperSize="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15D2C49184374DAD7B3646DBEF7890" ma:contentTypeVersion="12" ma:contentTypeDescription="Crée un document." ma:contentTypeScope="" ma:versionID="1a257790110bfb9da2d3d4b0855fd005">
  <xsd:schema xmlns:xsd="http://www.w3.org/2001/XMLSchema" xmlns:xs="http://www.w3.org/2001/XMLSchema" xmlns:p="http://schemas.microsoft.com/office/2006/metadata/properties" xmlns:ns2="f6fed1f6-22c0-4998-87e2-e784a0deb91d" xmlns:ns3="26f28dae-a296-48e7-9e1e-b0d64e55a2a3" targetNamespace="http://schemas.microsoft.com/office/2006/metadata/properties" ma:root="true" ma:fieldsID="0ff481f753a0fd729c699491079a380b" ns2:_="" ns3:_="">
    <xsd:import namespace="f6fed1f6-22c0-4998-87e2-e784a0deb91d"/>
    <xsd:import namespace="26f28dae-a296-48e7-9e1e-b0d64e55a2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ed1f6-22c0-4998-87e2-e784a0deb9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28dae-a296-48e7-9e1e-b0d64e55a2a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CDA504-E157-446D-ACE9-2C0BF0CF9D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fed1f6-22c0-4998-87e2-e784a0deb91d"/>
    <ds:schemaRef ds:uri="26f28dae-a296-48e7-9e1e-b0d64e55a2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F501CF-E84B-4FA8-8CF6-355B05E866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EC7EEE-AA39-432B-AA55-0C897E8C9ABF}">
  <ds:schemaRefs>
    <ds:schemaRef ds:uri="http://schemas.microsoft.com/office/2006/documentManagement/types"/>
    <ds:schemaRef ds:uri="http://schemas.microsoft.com/office/infopath/2007/PartnerControls"/>
    <ds:schemaRef ds:uri="f6fed1f6-22c0-4998-87e2-e784a0deb91d"/>
    <ds:schemaRef ds:uri="http://purl.org/dc/elements/1.1/"/>
    <ds:schemaRef ds:uri="http://schemas.microsoft.com/office/2006/metadata/properties"/>
    <ds:schemaRef ds:uri="http://purl.org/dc/terms/"/>
    <ds:schemaRef ds:uri="26f28dae-a296-48e7-9e1e-b0d64e55a2a3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10</vt:i4>
      </vt:variant>
    </vt:vector>
  </HeadingPairs>
  <TitlesOfParts>
    <vt:vector size="22" baseType="lpstr">
      <vt:lpstr>La Seilleraye</vt:lpstr>
      <vt:lpstr>Bellier</vt:lpstr>
      <vt:lpstr>Beauséjour</vt:lpstr>
      <vt:lpstr>HJ Schuman</vt:lpstr>
      <vt:lpstr>HJ St-Aignan</vt:lpstr>
      <vt:lpstr>CSA Bouillé</vt:lpstr>
      <vt:lpstr>SMPIJ Haute Roche</vt:lpstr>
      <vt:lpstr>CPJE Douet Garnier</vt:lpstr>
      <vt:lpstr>Martiens</vt:lpstr>
      <vt:lpstr>Jacques CARTIER</vt:lpstr>
      <vt:lpstr>Prestations exceptionnelles</vt:lpstr>
      <vt:lpstr>bilan</vt:lpstr>
      <vt:lpstr>Beauséjour!Zone_d_impression</vt:lpstr>
      <vt:lpstr>Bellier!Zone_d_impression</vt:lpstr>
      <vt:lpstr>'CPJE Douet Garnier'!Zone_d_impression</vt:lpstr>
      <vt:lpstr>'CSA Bouillé'!Zone_d_impression</vt:lpstr>
      <vt:lpstr>'HJ Schuman'!Zone_d_impression</vt:lpstr>
      <vt:lpstr>'HJ St-Aignan'!Zone_d_impression</vt:lpstr>
      <vt:lpstr>'La Seilleraye'!Zone_d_impression</vt:lpstr>
      <vt:lpstr>Martiens!Zone_d_impression</vt:lpstr>
      <vt:lpstr>'Prestations exceptionnelles'!Zone_d_impression</vt:lpstr>
      <vt:lpstr>'SMPIJ Haute Roche'!Zone_d_impression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Lefebvre</dc:creator>
  <cp:lastModifiedBy>JOLIBOIS Bastien</cp:lastModifiedBy>
  <cp:lastPrinted>2022-03-11T13:59:17Z</cp:lastPrinted>
  <dcterms:created xsi:type="dcterms:W3CDTF">2021-10-13T14:31:50Z</dcterms:created>
  <dcterms:modified xsi:type="dcterms:W3CDTF">2025-06-23T07:08:45Z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0x0101002815D2C49184374DAD7B3646DBEF7890</vt:lpwstr>
  </property>
</Properties>
</file>